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oyan\Desktop\Privat\Hobbies\Zodiac\Cipher\MapCipher\"/>
    </mc:Choice>
  </mc:AlternateContent>
  <xr:revisionPtr revIDLastSave="0" documentId="13_ncr:1_{BE7A095C-3327-448D-B54E-FCA3EA98E6E3}" xr6:coauthVersionLast="40" xr6:coauthVersionMax="40" xr10:uidLastSave="{00000000-0000-0000-0000-000000000000}"/>
  <bookViews>
    <workbookView xWindow="-110" yWindow="-110" windowWidth="21820" windowHeight="14020" xr2:uid="{4498E728-7CCD-417F-8990-D67C6799DB6D}"/>
  </bookViews>
  <sheets>
    <sheet name="Tabelle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" l="1"/>
  <c r="K5" i="1"/>
  <c r="H18" i="1"/>
  <c r="I4" i="1"/>
  <c r="L5" i="1" s="1"/>
  <c r="L9" i="1" s="1"/>
  <c r="L10" i="1" s="1"/>
  <c r="H25" i="1"/>
  <c r="K17" i="1" s="1"/>
  <c r="H16" i="1"/>
  <c r="L17" i="1" l="1"/>
  <c r="K15" i="1"/>
  <c r="K21" i="1" s="1"/>
  <c r="K18" i="1"/>
  <c r="L18" i="1" l="1"/>
  <c r="L13" i="1"/>
  <c r="L15" i="1"/>
  <c r="L21" i="1" s="1"/>
  <c r="L24" i="1" s="1"/>
  <c r="L26" i="1" s="1"/>
  <c r="L29" i="1" s="1"/>
  <c r="L14" i="1"/>
  <c r="L22" i="1"/>
  <c r="L25" i="1" s="1"/>
  <c r="L27" i="1" s="1"/>
  <c r="L30" i="1" s="1"/>
  <c r="K16" i="1"/>
  <c r="K24" i="1"/>
  <c r="K26" i="1" s="1"/>
  <c r="K29" i="1" s="1"/>
  <c r="K13" i="1"/>
  <c r="K22" i="1" s="1"/>
  <c r="K10" i="1"/>
  <c r="L16" i="1" l="1"/>
  <c r="K14" i="1"/>
  <c r="K25" i="1"/>
  <c r="K27" i="1" s="1"/>
  <c r="K30" i="1" s="1"/>
</calcChain>
</file>

<file path=xl/sharedStrings.xml><?xml version="1.0" encoding="utf-8"?>
<sst xmlns="http://schemas.openxmlformats.org/spreadsheetml/2006/main" count="88" uniqueCount="83">
  <si>
    <t>The following is the calculation of e.g. '2.2 inch' and '18 radians' (metric, degrees clockwise):</t>
  </si>
  <si>
    <t>Circumference of the earth</t>
  </si>
  <si>
    <t>Diameter x PI</t>
  </si>
  <si>
    <t>12.742 x 3.14159 = 40,030.14 km</t>
  </si>
  <si>
    <t>Latitude/Longitude Mount Diablo</t>
  </si>
  <si>
    <t>Latitude: 37.881666666667</t>
  </si>
  <si>
    <t>Longitude: -121.91277777778</t>
  </si>
  <si>
    <t>Degrees: 37° 52' 54'' North , 121° 54' 46'' West</t>
  </si>
  <si>
    <t>Degrees</t>
  </si>
  <si>
    <t>1 arc degree = 60 arc minutes = 3600 arc seconds</t>
  </si>
  <si>
    <t>Degrees of latitude</t>
  </si>
  <si>
    <t>1 arc minute = 1 nautic mile = 1.852 km</t>
  </si>
  <si>
    <t>1 arc degree = 1.852km x 60 = 111.12 km</t>
  </si>
  <si>
    <t>1 arc second = 1/60th nautic mile = 30.87m</t>
  </si>
  <si>
    <t>Degrees of longitude</t>
  </si>
  <si>
    <t>1 arc degree[lon] = cos(37.881667) x 111.12 km = 87.7049 km</t>
  </si>
  <si>
    <t>1 arc second[lon] = 24.36m</t>
  </si>
  <si>
    <t>Inches</t>
  </si>
  <si>
    <r>
      <t>1 inch = 6.4 miles ('</t>
    </r>
    <r>
      <rPr>
        <i/>
        <sz val="7"/>
        <color rgb="FF333333"/>
        <rFont val="Trebuchet MS"/>
        <family val="2"/>
      </rPr>
      <t>one inch equals approximately 6.4 miles</t>
    </r>
    <r>
      <rPr>
        <sz val="7"/>
        <color rgb="FF333333"/>
        <rFont val="Trebuchet MS"/>
        <family val="2"/>
      </rPr>
      <t>' [philips map])</t>
    </r>
  </si>
  <si>
    <t>2.2 Inch = 14.08 miles = 22.66 km</t>
  </si>
  <si>
    <t>Degree vs. Radians</t>
  </si>
  <si>
    <t>PI x RAD = 180°</t>
  </si>
  <si>
    <t>&gt;&gt; Degree = RAD x 180° / PI</t>
  </si>
  <si>
    <t>18 Rad = 1.8 RAD (Radians always in steps of ten)</t>
  </si>
  <si>
    <t>Degree = 1.8 x 180° / 3.14159 = 103.13249°(East-South-East)</t>
  </si>
  <si>
    <t>Magnetic declination</t>
  </si>
  <si>
    <t>1970-06-26: 16.8799° East</t>
  </si>
  <si>
    <t>Result: 103.13249° + 16.8799° = 120.0124° (geographic)</t>
  </si>
  <si>
    <t>Pythagoras</t>
  </si>
  <si>
    <t>We use the 90.0° as 'a'. Thus:</t>
  </si>
  <si>
    <t>alpha = 120.0124° - 90.0° = 30.0124° (East)</t>
  </si>
  <si>
    <t>c = 14.08 miles</t>
  </si>
  <si>
    <t>a = cos[alpha] x length[c] = 0.8659 x 14.08 miles = 12.1921 miles</t>
  </si>
  <si>
    <t>b = root(14.08^2 - 12.1921^2) = 7.0427 miles</t>
  </si>
  <si>
    <t>"From Mt. Diablo go 12.1921 miles East, then 7.0427 miles South"</t>
  </si>
  <si>
    <t>Position change</t>
  </si>
  <si>
    <t>Longitude change: 12.1921 miles x 1852m / 24.36m = 926.9199 arc sec = 15' 26.9199'' EAST</t>
  </si>
  <si>
    <t>Latitude change: 7.0427 miles x 1852m / 30.87m = 422.5164 arc sec = 7' 2.5164'' SOUTH</t>
  </si>
  <si>
    <t>Position new</t>
  </si>
  <si>
    <t>37° 45' 51.4836'' North , 121° 39' 19.0801'' West</t>
  </si>
  <si>
    <t>latitude 37.764301 longitude 121.65530002777778</t>
  </si>
  <si>
    <t>RAD</t>
  </si>
  <si>
    <t>West</t>
  </si>
  <si>
    <t>Degree</t>
  </si>
  <si>
    <t>1 arc degree[lon] = cos(arc[lat]) x 1 arc degree [lat]</t>
  </si>
  <si>
    <t>magnetic</t>
  </si>
  <si>
    <t>geographic</t>
  </si>
  <si>
    <t>c</t>
  </si>
  <si>
    <t>c^2</t>
  </si>
  <si>
    <t>LAT (Mt. Diablo)</t>
  </si>
  <si>
    <t>LON (Mt. Diablo)</t>
  </si>
  <si>
    <t>LAT arc sec (m)</t>
  </si>
  <si>
    <t>LON arc sec (m)</t>
  </si>
  <si>
    <t>Distance (Mt. Diablo)</t>
  </si>
  <si>
    <t>b</t>
  </si>
  <si>
    <t>b^2</t>
  </si>
  <si>
    <t>a</t>
  </si>
  <si>
    <t>a^2</t>
  </si>
  <si>
    <t>Trigonometry</t>
  </si>
  <si>
    <t>β</t>
  </si>
  <si>
    <t>γ</t>
  </si>
  <si>
    <t>α</t>
  </si>
  <si>
    <t>right angle</t>
  </si>
  <si>
    <t>Z direction: Difference to 90°/270° East/West</t>
  </si>
  <si>
    <t>180−γ−α</t>
  </si>
  <si>
    <t>root(c^2 - a^2) = c x sin(α)/sin(γ) = North/South line</t>
  </si>
  <si>
    <t>cos (α) x c = b x sin(β) / sin(α) = East/West line</t>
  </si>
  <si>
    <t>INCH</t>
  </si>
  <si>
    <t>Scale on map (miles/inch)</t>
  </si>
  <si>
    <t>Declination (1970-6-26)</t>
  </si>
  <si>
    <t>LAT change:</t>
  </si>
  <si>
    <t>LON change:</t>
  </si>
  <si>
    <t>Z direction</t>
  </si>
  <si>
    <t>Nautic mile (m)</t>
  </si>
  <si>
    <t>arc sec</t>
  </si>
  <si>
    <t>LAT arc min</t>
  </si>
  <si>
    <t>LON arc min</t>
  </si>
  <si>
    <t>LAT arc deg</t>
  </si>
  <si>
    <t>LON arc deg</t>
  </si>
  <si>
    <t>LAT new</t>
  </si>
  <si>
    <t>LON new</t>
  </si>
  <si>
    <t>East</t>
  </si>
  <si>
    <t>Depending on RAD value, LAT/LON change (K21:L22) has to be set POSITIVE or NEGATIVE (EAST/SOUTH: negative; WEST/NORTH: positive); logic according to visual triangle.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</si>
</sst>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333333"/>
      <name val="Trebuchet MS"/>
      <family val="2"/>
    </font>
    <font>
      <i/>
      <sz val="7"/>
      <color rgb="FF333333"/>
      <name val="Trebuchet MS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0" fillId="0" borderId="0" xfId="0" applyFill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11C7C-CAD4-407F-8E3E-F44FC3A8FFB6}">
  <dimension ref="B1:M53"/>
  <sheetViews>
    <sheetView tabSelected="1" topLeftCell="A5" workbookViewId="0">
      <selection activeCell="J33" sqref="J33"/>
    </sheetView>
  </sheetViews>
  <sheetFormatPr baseColWidth="10" defaultRowHeight="14.5" x14ac:dyDescent="0.35"/>
  <cols>
    <col min="8" max="8" width="22" customWidth="1"/>
  </cols>
  <sheetData>
    <row r="1" spans="2:13" x14ac:dyDescent="0.35">
      <c r="B1" s="1" t="s">
        <v>0</v>
      </c>
    </row>
    <row r="2" spans="2:13" x14ac:dyDescent="0.35">
      <c r="I2" s="9" t="s">
        <v>45</v>
      </c>
      <c r="J2" s="10" t="s">
        <v>46</v>
      </c>
      <c r="K2" s="10"/>
      <c r="L2" s="10"/>
    </row>
    <row r="3" spans="2:13" x14ac:dyDescent="0.35">
      <c r="B3" s="2" t="s">
        <v>1</v>
      </c>
      <c r="H3" t="s">
        <v>41</v>
      </c>
      <c r="I3" t="s">
        <v>43</v>
      </c>
      <c r="K3" t="s">
        <v>42</v>
      </c>
      <c r="L3" t="s">
        <v>81</v>
      </c>
    </row>
    <row r="4" spans="2:13" x14ac:dyDescent="0.35">
      <c r="B4" s="1" t="s">
        <v>2</v>
      </c>
      <c r="H4" s="5">
        <v>1.8</v>
      </c>
      <c r="I4" s="3">
        <f>H4*180/PI()</f>
        <v>103.13240312354819</v>
      </c>
      <c r="K4">
        <v>90</v>
      </c>
      <c r="L4">
        <v>90</v>
      </c>
    </row>
    <row r="5" spans="2:13" x14ac:dyDescent="0.35">
      <c r="B5" s="1" t="s">
        <v>3</v>
      </c>
      <c r="J5" t="s">
        <v>72</v>
      </c>
      <c r="K5" s="3">
        <f>I4-H7</f>
        <v>86.252503123548195</v>
      </c>
      <c r="L5" s="3">
        <f>I4+H7</f>
        <v>120.01230312354818</v>
      </c>
    </row>
    <row r="6" spans="2:13" x14ac:dyDescent="0.35">
      <c r="H6" t="s">
        <v>69</v>
      </c>
    </row>
    <row r="7" spans="2:13" x14ac:dyDescent="0.35">
      <c r="B7" s="2" t="s">
        <v>4</v>
      </c>
      <c r="H7" s="6">
        <v>16.879899999999999</v>
      </c>
    </row>
    <row r="8" spans="2:13" x14ac:dyDescent="0.35">
      <c r="B8" s="1" t="s">
        <v>5</v>
      </c>
      <c r="M8" s="7" t="s">
        <v>58</v>
      </c>
    </row>
    <row r="9" spans="2:13" x14ac:dyDescent="0.35">
      <c r="B9" s="1" t="s">
        <v>6</v>
      </c>
      <c r="J9" s="8" t="s">
        <v>61</v>
      </c>
      <c r="K9" s="3">
        <f>-($K5-K4)</f>
        <v>3.7474968764518053</v>
      </c>
      <c r="L9" s="3">
        <f>$L5-L4</f>
        <v>30.012303123548179</v>
      </c>
      <c r="M9" t="s">
        <v>63</v>
      </c>
    </row>
    <row r="10" spans="2:13" x14ac:dyDescent="0.35">
      <c r="B10" s="1" t="s">
        <v>7</v>
      </c>
      <c r="H10" t="s">
        <v>49</v>
      </c>
      <c r="J10" t="s">
        <v>59</v>
      </c>
      <c r="K10" s="3">
        <f>180-K9-K11</f>
        <v>86.252503123548195</v>
      </c>
      <c r="L10" s="3">
        <f>180-L9-L11</f>
        <v>59.987696876451821</v>
      </c>
      <c r="M10" t="s">
        <v>64</v>
      </c>
    </row>
    <row r="11" spans="2:13" x14ac:dyDescent="0.35">
      <c r="H11" s="6">
        <v>37.881667</v>
      </c>
      <c r="J11" t="s">
        <v>60</v>
      </c>
      <c r="K11" s="3">
        <v>90</v>
      </c>
      <c r="L11" s="3">
        <v>90</v>
      </c>
      <c r="M11" t="s">
        <v>62</v>
      </c>
    </row>
    <row r="12" spans="2:13" x14ac:dyDescent="0.35">
      <c r="B12" s="2" t="s">
        <v>8</v>
      </c>
      <c r="H12" s="6" t="s">
        <v>50</v>
      </c>
    </row>
    <row r="13" spans="2:13" x14ac:dyDescent="0.35">
      <c r="B13" s="1" t="s">
        <v>9</v>
      </c>
      <c r="H13" s="6">
        <v>121.91278</v>
      </c>
      <c r="J13" t="s">
        <v>56</v>
      </c>
      <c r="K13" s="3">
        <f>COS(K9/180*3.14159)*K17</f>
        <v>7.0249469538166869</v>
      </c>
      <c r="L13" s="3">
        <f>COS(L9/180*PI())*L17</f>
        <v>6.0960628524392444</v>
      </c>
      <c r="M13" t="s">
        <v>66</v>
      </c>
    </row>
    <row r="14" spans="2:13" x14ac:dyDescent="0.35">
      <c r="J14" t="s">
        <v>57</v>
      </c>
      <c r="K14" s="3">
        <f>K13^2</f>
        <v>49.349879703938349</v>
      </c>
      <c r="L14" s="3">
        <f>L13^2</f>
        <v>37.161982300889697</v>
      </c>
      <c r="M14" t="s">
        <v>57</v>
      </c>
    </row>
    <row r="15" spans="2:13" x14ac:dyDescent="0.35">
      <c r="B15" s="2" t="s">
        <v>10</v>
      </c>
      <c r="H15" t="s">
        <v>51</v>
      </c>
      <c r="J15" t="s">
        <v>54</v>
      </c>
      <c r="K15" s="3">
        <f>K17*SIN(K9/180*PI())/SIN(K11/180*PI())</f>
        <v>0.46013112611180235</v>
      </c>
      <c r="L15" s="3">
        <f>L17*SIN(L9/180*PI())/SIN(L11/180*PI())</f>
        <v>3.521309088834764</v>
      </c>
      <c r="M15" t="s">
        <v>65</v>
      </c>
    </row>
    <row r="16" spans="2:13" x14ac:dyDescent="0.35">
      <c r="B16" s="1" t="s">
        <v>11</v>
      </c>
      <c r="H16" s="3">
        <f>1852/60</f>
        <v>30.866666666666667</v>
      </c>
      <c r="J16" t="s">
        <v>55</v>
      </c>
      <c r="K16" s="3">
        <f>K15^2</f>
        <v>0.21172065321691536</v>
      </c>
      <c r="L16" s="3">
        <f>L15^2</f>
        <v>12.399617699110316</v>
      </c>
      <c r="M16" t="s">
        <v>55</v>
      </c>
    </row>
    <row r="17" spans="2:13" x14ac:dyDescent="0.35">
      <c r="B17" s="1" t="s">
        <v>12</v>
      </c>
      <c r="H17" t="s">
        <v>52</v>
      </c>
      <c r="J17" t="s">
        <v>47</v>
      </c>
      <c r="K17" s="3">
        <f>$H25</f>
        <v>7.0400000000000009</v>
      </c>
      <c r="L17" s="3">
        <f>$H25</f>
        <v>7.0400000000000009</v>
      </c>
      <c r="M17" t="s">
        <v>53</v>
      </c>
    </row>
    <row r="18" spans="2:13" x14ac:dyDescent="0.35">
      <c r="B18" s="1" t="s">
        <v>13</v>
      </c>
      <c r="H18" s="3">
        <f>COS(H11/180*PI())*111.12*1000/3600</f>
        <v>24.362461125468801</v>
      </c>
      <c r="J18" t="s">
        <v>48</v>
      </c>
      <c r="K18" s="3">
        <f>K17^2</f>
        <v>49.561600000000013</v>
      </c>
      <c r="L18" s="3">
        <f>L17^2</f>
        <v>49.561600000000013</v>
      </c>
      <c r="M18" t="s">
        <v>48</v>
      </c>
    </row>
    <row r="20" spans="2:13" x14ac:dyDescent="0.35">
      <c r="B20" s="2" t="s">
        <v>14</v>
      </c>
      <c r="H20" t="s">
        <v>67</v>
      </c>
    </row>
    <row r="21" spans="2:13" x14ac:dyDescent="0.35">
      <c r="B21" s="1" t="s">
        <v>44</v>
      </c>
      <c r="H21" s="4">
        <v>1.1000000000000001</v>
      </c>
      <c r="J21" t="s">
        <v>70</v>
      </c>
      <c r="K21" s="3">
        <f>K15*$H28/$H16</f>
        <v>27.607867566708141</v>
      </c>
      <c r="L21" s="3">
        <f>-L15*$H28/$H16</f>
        <v>-211.27854533008585</v>
      </c>
      <c r="M21" t="s">
        <v>74</v>
      </c>
    </row>
    <row r="22" spans="2:13" x14ac:dyDescent="0.35">
      <c r="B22" s="1" t="s">
        <v>15</v>
      </c>
      <c r="H22" t="s">
        <v>68</v>
      </c>
      <c r="J22" t="s">
        <v>71</v>
      </c>
      <c r="K22" s="3">
        <f>K13*$H28/$H18</f>
        <v>534.02657849159118</v>
      </c>
      <c r="L22" s="3">
        <f>-L13*$H28/$H18</f>
        <v>-463.41411668441327</v>
      </c>
      <c r="M22" t="s">
        <v>74</v>
      </c>
    </row>
    <row r="23" spans="2:13" x14ac:dyDescent="0.35">
      <c r="B23" s="1" t="s">
        <v>16</v>
      </c>
      <c r="H23" s="6">
        <v>6.4</v>
      </c>
    </row>
    <row r="24" spans="2:13" x14ac:dyDescent="0.35">
      <c r="H24" t="s">
        <v>53</v>
      </c>
      <c r="J24" t="s">
        <v>75</v>
      </c>
      <c r="K24">
        <f>K21/60</f>
        <v>0.46013112611180235</v>
      </c>
      <c r="L24">
        <f>L21/60</f>
        <v>-3.521309088834764</v>
      </c>
    </row>
    <row r="25" spans="2:13" x14ac:dyDescent="0.35">
      <c r="B25" s="2" t="s">
        <v>17</v>
      </c>
      <c r="H25">
        <f>H21*H23</f>
        <v>7.0400000000000009</v>
      </c>
      <c r="J25" t="s">
        <v>76</v>
      </c>
      <c r="K25">
        <f>K22/60</f>
        <v>8.9004429748598533</v>
      </c>
      <c r="L25">
        <f>L22/60</f>
        <v>-7.723568611406888</v>
      </c>
    </row>
    <row r="26" spans="2:13" x14ac:dyDescent="0.35">
      <c r="B26" s="1" t="s">
        <v>18</v>
      </c>
      <c r="J26" t="s">
        <v>77</v>
      </c>
      <c r="K26">
        <f>K24/60</f>
        <v>7.6688521018633722E-3</v>
      </c>
      <c r="L26">
        <f>L24/60</f>
        <v>-5.8688484813912735E-2</v>
      </c>
    </row>
    <row r="27" spans="2:13" x14ac:dyDescent="0.35">
      <c r="B27" s="1" t="s">
        <v>19</v>
      </c>
      <c r="H27" t="s">
        <v>73</v>
      </c>
      <c r="J27" t="s">
        <v>78</v>
      </c>
      <c r="K27">
        <f>K25/60</f>
        <v>0.14834071624766423</v>
      </c>
      <c r="L27">
        <f>L25/60</f>
        <v>-0.12872614352344813</v>
      </c>
    </row>
    <row r="28" spans="2:13" x14ac:dyDescent="0.35">
      <c r="H28">
        <v>1852</v>
      </c>
    </row>
    <row r="29" spans="2:13" x14ac:dyDescent="0.35">
      <c r="B29" s="2" t="s">
        <v>20</v>
      </c>
      <c r="J29" t="s">
        <v>79</v>
      </c>
      <c r="K29" s="11">
        <f>$H$11+K26</f>
        <v>37.889335852101865</v>
      </c>
      <c r="L29">
        <f>$H$11+L26</f>
        <v>37.822978515186087</v>
      </c>
    </row>
    <row r="30" spans="2:13" x14ac:dyDescent="0.35">
      <c r="B30" s="1" t="s">
        <v>21</v>
      </c>
      <c r="J30" t="s">
        <v>80</v>
      </c>
      <c r="K30" s="11">
        <f>$H$13+K27</f>
        <v>122.06112071624766</v>
      </c>
      <c r="L30">
        <f>$H$13+L27</f>
        <v>121.78405385647655</v>
      </c>
    </row>
    <row r="31" spans="2:13" x14ac:dyDescent="0.35">
      <c r="B31" s="1" t="s">
        <v>22</v>
      </c>
    </row>
    <row r="32" spans="2:13" x14ac:dyDescent="0.35">
      <c r="B32" s="1" t="s">
        <v>23</v>
      </c>
      <c r="J32" t="s">
        <v>82</v>
      </c>
    </row>
    <row r="33" spans="2:2" x14ac:dyDescent="0.35">
      <c r="B33" s="1" t="s">
        <v>24</v>
      </c>
    </row>
    <row r="35" spans="2:2" x14ac:dyDescent="0.35">
      <c r="B35" s="2" t="s">
        <v>25</v>
      </c>
    </row>
    <row r="36" spans="2:2" x14ac:dyDescent="0.35">
      <c r="B36" s="1" t="s">
        <v>26</v>
      </c>
    </row>
    <row r="37" spans="2:2" x14ac:dyDescent="0.35">
      <c r="B37" s="1" t="s">
        <v>27</v>
      </c>
    </row>
    <row r="39" spans="2:2" x14ac:dyDescent="0.35">
      <c r="B39" s="2" t="s">
        <v>28</v>
      </c>
    </row>
    <row r="40" spans="2:2" x14ac:dyDescent="0.35">
      <c r="B40" s="1" t="s">
        <v>29</v>
      </c>
    </row>
    <row r="41" spans="2:2" x14ac:dyDescent="0.35">
      <c r="B41" s="1" t="s">
        <v>30</v>
      </c>
    </row>
    <row r="42" spans="2:2" x14ac:dyDescent="0.35">
      <c r="B42" s="1" t="s">
        <v>31</v>
      </c>
    </row>
    <row r="43" spans="2:2" x14ac:dyDescent="0.35">
      <c r="B43" s="1" t="s">
        <v>32</v>
      </c>
    </row>
    <row r="44" spans="2:2" x14ac:dyDescent="0.35">
      <c r="B44" s="1" t="s">
        <v>33</v>
      </c>
    </row>
    <row r="45" spans="2:2" x14ac:dyDescent="0.35">
      <c r="B45" s="1" t="s">
        <v>34</v>
      </c>
    </row>
    <row r="47" spans="2:2" x14ac:dyDescent="0.35">
      <c r="B47" s="2" t="s">
        <v>35</v>
      </c>
    </row>
    <row r="48" spans="2:2" x14ac:dyDescent="0.35">
      <c r="B48" s="1" t="s">
        <v>36</v>
      </c>
    </row>
    <row r="49" spans="2:2" x14ac:dyDescent="0.35">
      <c r="B49" s="1" t="s">
        <v>37</v>
      </c>
    </row>
    <row r="51" spans="2:2" x14ac:dyDescent="0.35">
      <c r="B51" s="2" t="s">
        <v>38</v>
      </c>
    </row>
    <row r="52" spans="2:2" x14ac:dyDescent="0.35">
      <c r="B52" s="1" t="s">
        <v>39</v>
      </c>
    </row>
    <row r="53" spans="2:2" x14ac:dyDescent="0.35">
      <c r="B53" s="1" t="s">
        <v>40</v>
      </c>
    </row>
  </sheetData>
  <mergeCells count="1">
    <mergeCell ref="J2:L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Galoyan</dc:creator>
  <cp:lastModifiedBy>Galoyan</cp:lastModifiedBy>
  <dcterms:created xsi:type="dcterms:W3CDTF">2019-03-03T10:34:19Z</dcterms:created>
  <dcterms:modified xsi:type="dcterms:W3CDTF">2019-03-03T13:37:08Z</dcterms:modified>
</cp:coreProperties>
</file>