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tof\Desktop\Privat\Hobbies\Zodiac\Cipher\340\"/>
    </mc:Choice>
  </mc:AlternateContent>
  <bookViews>
    <workbookView xWindow="0" yWindow="0" windowWidth="24000" windowHeight="1002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1" l="1"/>
  <c r="AO21" i="1"/>
  <c r="O3" i="1"/>
  <c r="K3" i="1"/>
  <c r="I3" i="1"/>
  <c r="H3" i="1"/>
  <c r="G3" i="1"/>
  <c r="F3" i="1"/>
  <c r="E3" i="1"/>
  <c r="D3" i="1"/>
  <c r="C3" i="1"/>
  <c r="P3" i="1"/>
  <c r="B3" i="1"/>
  <c r="J19" i="1"/>
  <c r="F22" i="1"/>
  <c r="D31" i="1"/>
  <c r="O37" i="1"/>
  <c r="P37" i="1"/>
  <c r="R28" i="1" l="1"/>
  <c r="N22" i="1"/>
  <c r="Q28" i="1"/>
  <c r="V22" i="1"/>
  <c r="AI43" i="1"/>
  <c r="AI42" i="1"/>
  <c r="AI41" i="1"/>
  <c r="AI40" i="1"/>
  <c r="AI39" i="1"/>
  <c r="AI38" i="1"/>
  <c r="AI37" i="1"/>
  <c r="AI20" i="1"/>
  <c r="AI36" i="1"/>
  <c r="AI21" i="1"/>
  <c r="AI29" i="1"/>
  <c r="AI34" i="1"/>
  <c r="AI25" i="1"/>
  <c r="AI32" i="1"/>
  <c r="AI33" i="1"/>
  <c r="AI30" i="1"/>
  <c r="AI35" i="1"/>
  <c r="AI31" i="1"/>
  <c r="AI28" i="1"/>
  <c r="AI27" i="1"/>
  <c r="AI23" i="1"/>
  <c r="AI26" i="1"/>
  <c r="AI24" i="1"/>
  <c r="AI22" i="1"/>
  <c r="AO56" i="1"/>
  <c r="AP56" i="1" s="1"/>
  <c r="AO55" i="1"/>
  <c r="AP55" i="1" s="1"/>
  <c r="AO54" i="1"/>
  <c r="AP54" i="1" s="1"/>
  <c r="AO53" i="1"/>
  <c r="AP53" i="1" s="1"/>
  <c r="AO52" i="1"/>
  <c r="AP52" i="1" s="1"/>
  <c r="AO51" i="1"/>
  <c r="AP51" i="1" s="1"/>
  <c r="AO50" i="1"/>
  <c r="AP50" i="1" s="1"/>
  <c r="AO49" i="1"/>
  <c r="AP49" i="1" s="1"/>
  <c r="AO48" i="1"/>
  <c r="AP48" i="1" s="1"/>
  <c r="AO47" i="1"/>
  <c r="AP47" i="1" s="1"/>
  <c r="AO46" i="1"/>
  <c r="AP46" i="1" s="1"/>
  <c r="AO45" i="1"/>
  <c r="AP45" i="1" s="1"/>
  <c r="AO44" i="1"/>
  <c r="AP44" i="1" s="1"/>
  <c r="AO43" i="1"/>
  <c r="AO42" i="1"/>
  <c r="AO41" i="1"/>
  <c r="AO40" i="1"/>
  <c r="AO39" i="1"/>
  <c r="AO38" i="1"/>
  <c r="AO37" i="1"/>
  <c r="AO20" i="1"/>
  <c r="AO36" i="1"/>
  <c r="AO34" i="1"/>
  <c r="AO28" i="1"/>
  <c r="AO27" i="1"/>
  <c r="AO23" i="1"/>
  <c r="AO22" i="1"/>
  <c r="AO29" i="1"/>
  <c r="AO31" i="1"/>
  <c r="AO30" i="1"/>
  <c r="AO35" i="1"/>
  <c r="AO25" i="1"/>
  <c r="AO32" i="1"/>
  <c r="AO33" i="1"/>
  <c r="AL44" i="1"/>
  <c r="AO26" i="1"/>
  <c r="AO24" i="1"/>
  <c r="AL47" i="1"/>
  <c r="AL55" i="1"/>
  <c r="AL56" i="1"/>
  <c r="AL54" i="1"/>
  <c r="AL53" i="1"/>
  <c r="AL52" i="1"/>
  <c r="AL51" i="1"/>
  <c r="AL50" i="1"/>
  <c r="AL49" i="1"/>
  <c r="AL48" i="1"/>
  <c r="AL46" i="1"/>
  <c r="AL45" i="1"/>
  <c r="AL43" i="1"/>
  <c r="AL42" i="1"/>
  <c r="AL20" i="1"/>
  <c r="AL41" i="1"/>
  <c r="AL40" i="1"/>
  <c r="AL39" i="1"/>
  <c r="AL38" i="1"/>
  <c r="AL29" i="1"/>
  <c r="AL34" i="1"/>
  <c r="AL37" i="1"/>
  <c r="AL30" i="1"/>
  <c r="AL36" i="1"/>
  <c r="AL21" i="1"/>
  <c r="AL35" i="1"/>
  <c r="AL25" i="1"/>
  <c r="AL32" i="1"/>
  <c r="AL33" i="1"/>
  <c r="AL31" i="1"/>
  <c r="AL28" i="1"/>
  <c r="AL27" i="1"/>
  <c r="AL23" i="1"/>
  <c r="AL26" i="1"/>
  <c r="AL24" i="1"/>
  <c r="AL22" i="1"/>
  <c r="O28" i="1"/>
  <c r="L28" i="1"/>
  <c r="O25" i="1"/>
  <c r="P28" i="1"/>
  <c r="N25" i="1"/>
  <c r="N28" i="1"/>
  <c r="J22" i="1"/>
  <c r="I22" i="1"/>
  <c r="AR51" i="1" l="1"/>
  <c r="AR54" i="1"/>
  <c r="AR49" i="1"/>
  <c r="AR53" i="1"/>
  <c r="AR55" i="1"/>
  <c r="AP30" i="1"/>
  <c r="AR30" i="1" s="1"/>
  <c r="AR45" i="1"/>
  <c r="AP20" i="1"/>
  <c r="AR20" i="1" s="1"/>
  <c r="AR50" i="1"/>
  <c r="AR56" i="1"/>
  <c r="AR46" i="1"/>
  <c r="AR48" i="1"/>
  <c r="AR52" i="1"/>
  <c r="AR44" i="1"/>
  <c r="AR47" i="1"/>
  <c r="AP23" i="1"/>
  <c r="AR23" i="1" s="1"/>
  <c r="AP35" i="1"/>
  <c r="AR35" i="1" s="1"/>
  <c r="AP36" i="1"/>
  <c r="AR36" i="1" s="1"/>
  <c r="AP39" i="1"/>
  <c r="AR39" i="1" s="1"/>
  <c r="AP43" i="1"/>
  <c r="AR43" i="1" s="1"/>
  <c r="AP27" i="1"/>
  <c r="AR27" i="1" s="1"/>
  <c r="AP25" i="1"/>
  <c r="AR25" i="1" s="1"/>
  <c r="AP24" i="1"/>
  <c r="AR24" i="1" s="1"/>
  <c r="AP29" i="1"/>
  <c r="AR29" i="1" s="1"/>
  <c r="AP37" i="1"/>
  <c r="AR37" i="1" s="1"/>
  <c r="AP31" i="1"/>
  <c r="AR31" i="1" s="1"/>
  <c r="AP32" i="1"/>
  <c r="AR32" i="1" s="1"/>
  <c r="AP21" i="1"/>
  <c r="AR21" i="1" s="1"/>
  <c r="AP42" i="1"/>
  <c r="AR42" i="1" s="1"/>
  <c r="AP41" i="1"/>
  <c r="AR41" i="1" s="1"/>
  <c r="AP40" i="1"/>
  <c r="AR40" i="1" s="1"/>
  <c r="AP38" i="1"/>
  <c r="AR38" i="1" s="1"/>
  <c r="AP34" i="1"/>
  <c r="AR34" i="1" s="1"/>
  <c r="AP33" i="1"/>
  <c r="AR33" i="1" s="1"/>
  <c r="AP26" i="1"/>
  <c r="AR26" i="1" s="1"/>
  <c r="AP28" i="1"/>
  <c r="AR28" i="1" s="1"/>
  <c r="AP22" i="1"/>
  <c r="AR22" i="1" s="1"/>
  <c r="G22" i="1"/>
  <c r="M25" i="1"/>
  <c r="R37" i="1"/>
  <c r="H22" i="1"/>
  <c r="S25" i="1"/>
  <c r="V25" i="1"/>
  <c r="E22" i="1"/>
  <c r="E37" i="1"/>
  <c r="D22" i="1"/>
  <c r="T31" i="1"/>
  <c r="C22" i="1"/>
  <c r="B37" i="1"/>
  <c r="L37" i="1"/>
  <c r="N37" i="1"/>
  <c r="S31" i="1"/>
  <c r="V37" i="1"/>
  <c r="I37" i="1"/>
  <c r="W37" i="1"/>
  <c r="Q37" i="1"/>
  <c r="K22" i="1"/>
  <c r="C37" i="1"/>
  <c r="F37" i="1"/>
  <c r="W25" i="1"/>
  <c r="H37" i="1"/>
  <c r="G37" i="1"/>
  <c r="T25" i="1"/>
  <c r="D37" i="1"/>
  <c r="X37" i="1"/>
  <c r="H19" i="1"/>
  <c r="O31" i="1"/>
  <c r="N31" i="1"/>
  <c r="D40" i="1"/>
  <c r="M37" i="1"/>
  <c r="Y37" i="1"/>
  <c r="Q31" i="1"/>
  <c r="U37" i="1"/>
  <c r="Q19" i="1"/>
  <c r="R25" i="1"/>
  <c r="J37" i="1"/>
  <c r="P19" i="1"/>
  <c r="G31" i="1"/>
  <c r="F31" i="1"/>
  <c r="R34" i="1"/>
  <c r="U34" i="1"/>
  <c r="G40" i="1"/>
  <c r="X34" i="1"/>
  <c r="K31" i="1"/>
  <c r="J31" i="1"/>
  <c r="E31" i="1"/>
  <c r="F40" i="1"/>
  <c r="M22" i="1"/>
  <c r="I31" i="1"/>
  <c r="L22" i="1"/>
  <c r="K19" i="1"/>
  <c r="M31" i="1"/>
  <c r="C31" i="1"/>
  <c r="J40" i="1"/>
  <c r="I19" i="1"/>
  <c r="Y34" i="1"/>
  <c r="H40" i="1"/>
  <c r="L40" i="1"/>
  <c r="Q25" i="1"/>
  <c r="G19" i="1"/>
  <c r="L31" i="1"/>
  <c r="L19" i="1"/>
  <c r="I40" i="1"/>
  <c r="P25" i="1"/>
  <c r="K40" i="1"/>
  <c r="W22" i="1"/>
  <c r="M19" i="1"/>
  <c r="W34" i="1"/>
  <c r="V34" i="1"/>
  <c r="Y22" i="1"/>
  <c r="X22" i="1"/>
</calcChain>
</file>

<file path=xl/sharedStrings.xml><?xml version="1.0" encoding="utf-8"?>
<sst xmlns="http://schemas.openxmlformats.org/spreadsheetml/2006/main" count="715" uniqueCount="408">
  <si>
    <t>N</t>
  </si>
  <si>
    <t>p</t>
  </si>
  <si>
    <t>+</t>
  </si>
  <si>
    <t>B</t>
  </si>
  <si>
    <t>ü</t>
  </si>
  <si>
    <t>K</t>
  </si>
  <si>
    <t>R</t>
  </si>
  <si>
    <t>S</t>
  </si>
  <si>
    <t>Z</t>
  </si>
  <si>
    <t>Q</t>
  </si>
  <si>
    <t>I</t>
  </si>
  <si>
    <t>o</t>
  </si>
  <si>
    <t>F</t>
  </si>
  <si>
    <t>c</t>
  </si>
  <si>
    <t>t</t>
  </si>
  <si>
    <t>Y</t>
  </si>
  <si>
    <t>L</t>
  </si>
  <si>
    <t>D</t>
  </si>
  <si>
    <t>J</t>
  </si>
  <si>
    <t>s</t>
  </si>
  <si>
    <t>q</t>
  </si>
  <si>
    <t>P</t>
  </si>
  <si>
    <t>A</t>
  </si>
  <si>
    <t>C</t>
  </si>
  <si>
    <t>H</t>
  </si>
  <si>
    <t>O</t>
  </si>
  <si>
    <t>v</t>
  </si>
  <si>
    <t>h</t>
  </si>
  <si>
    <t>w</t>
  </si>
  <si>
    <t>ö</t>
  </si>
  <si>
    <t>T</t>
  </si>
  <si>
    <t>/</t>
  </si>
  <si>
    <t>x</t>
  </si>
  <si>
    <t>k</t>
  </si>
  <si>
    <t>d</t>
  </si>
  <si>
    <t>&lt;</t>
  </si>
  <si>
    <t>W</t>
  </si>
  <si>
    <t>ä</t>
  </si>
  <si>
    <t>Gesucht wird ein zumindest in zwei Gruppen lesbarer Text der Länge &gt;7.</t>
  </si>
  <si>
    <t>Kleine Gruppen stellen Kontrollgruppen dar.</t>
  </si>
  <si>
    <t>X</t>
  </si>
  <si>
    <t>&gt;</t>
  </si>
  <si>
    <t>U</t>
  </si>
  <si>
    <t>Chiffre mit 109 Zeichen, bestehend aus 22 plus 13 (Einzel-)Symbolen.</t>
  </si>
  <si>
    <t>E</t>
  </si>
  <si>
    <t>Kontaktanalyse zu anderen Symbolen</t>
  </si>
  <si>
    <t>+üFPcJwItQK</t>
  </si>
  <si>
    <t>Rxp+PSYB</t>
  </si>
  <si>
    <t>DYüBöCZcd&lt;</t>
  </si>
  <si>
    <t>Frequ.</t>
  </si>
  <si>
    <t>Contacts</t>
  </si>
  <si>
    <t>pBK++KQZs&gt;äKPRNt++JL++ö</t>
  </si>
  <si>
    <t>+üFPFFcJwItQK</t>
  </si>
  <si>
    <t>Quota</t>
  </si>
  <si>
    <t>Rxp+R++pPSYB</t>
  </si>
  <si>
    <t>N+Spp3KK3öI</t>
  </si>
  <si>
    <t>üLIL+wüp</t>
  </si>
  <si>
    <t>wNZQK</t>
  </si>
  <si>
    <t>äpDJKH</t>
  </si>
  <si>
    <t>&lt;BBZI</t>
  </si>
  <si>
    <t>RHY+FqCw</t>
  </si>
  <si>
    <t>pQY+I</t>
  </si>
  <si>
    <t>üKLZKJ+</t>
  </si>
  <si>
    <t>BüvwP</t>
  </si>
  <si>
    <t>NoBöpF</t>
  </si>
  <si>
    <t>öRsDö+</t>
  </si>
  <si>
    <t>h+3B</t>
  </si>
  <si>
    <t>ZäST</t>
  </si>
  <si>
    <t>+NBY</t>
  </si>
  <si>
    <t>SR+B</t>
  </si>
  <si>
    <t>pp&lt;&lt;t</t>
  </si>
  <si>
    <t>HS&gt;+</t>
  </si>
  <si>
    <t>+BcK</t>
  </si>
  <si>
    <t>ÜBEREINSTIMMENDE SYMBOLE IN DEN GRUPPEN</t>
  </si>
  <si>
    <t>MACC</t>
  </si>
  <si>
    <t>VCC</t>
  </si>
  <si>
    <t>VCC = Anzahl unterschiedlicher Kontaktsymbole</t>
  </si>
  <si>
    <t>Die Gruppen 1&amp;4, 1&amp;6, 2&amp;9, 4&amp;6, 6&amp;8, 6&amp;9 haben die meisten Symbolübereinstimmungen.</t>
  </si>
  <si>
    <t>Adjacant's VCC</t>
  </si>
  <si>
    <t>Adjacant's VCC = Auflistung der VCC-Werte der jeweiligen Kontaktsymbole eines Rootsymbols</t>
  </si>
  <si>
    <t>pBK+QZs&gt;äPRNtJLö</t>
  </si>
  <si>
    <t>N+Sp3KöI</t>
  </si>
  <si>
    <t>&lt;BZI</t>
  </si>
  <si>
    <t>üKLZJ+</t>
  </si>
  <si>
    <t>p&lt;t</t>
  </si>
  <si>
    <t>Adjacants</t>
  </si>
  <si>
    <t>Adjacants w/o doubles/triples</t>
  </si>
  <si>
    <t>+L</t>
  </si>
  <si>
    <t>+ä</t>
  </si>
  <si>
    <t>3F</t>
  </si>
  <si>
    <t>ZD</t>
  </si>
  <si>
    <t>IF</t>
  </si>
  <si>
    <t>ch</t>
  </si>
  <si>
    <t>vt</t>
  </si>
  <si>
    <t>wZ</t>
  </si>
  <si>
    <t>H/</t>
  </si>
  <si>
    <t>Tü</t>
  </si>
  <si>
    <t>kw</t>
  </si>
  <si>
    <t>MACC = Mean Associated Contact Count, entspricht der durchschnittlichen Kontaktanzahl der jeweiligen Kontaktsymbole eines Rootsymbols.</t>
  </si>
  <si>
    <t>Rootsymbol = Symbol in der Mitte zweier Adjacants</t>
  </si>
  <si>
    <t>Die Symbole mit dem niedrigsten MACC-Wert sind tendentiell Vokale.</t>
  </si>
  <si>
    <t>KD</t>
  </si>
  <si>
    <t>MACC-Ranking basierend auf umfangreichen Textanalysen ist in etwa E O A I U L R N C P S T D G B H Y X M K W F V Q J Z</t>
  </si>
  <si>
    <t>BRwöc/ö</t>
  </si>
  <si>
    <t>BRwöc/</t>
  </si>
  <si>
    <t>üLI+wp</t>
  </si>
  <si>
    <t>öRsD+</t>
  </si>
  <si>
    <t>Root</t>
  </si>
  <si>
    <t>V</t>
  </si>
  <si>
    <t>V/C</t>
  </si>
  <si>
    <t>G</t>
  </si>
  <si>
    <t>M</t>
  </si>
  <si>
    <t>MACC expect.</t>
  </si>
  <si>
    <t>Letter</t>
  </si>
  <si>
    <t>Cleartext?</t>
  </si>
  <si>
    <t>OAUI</t>
  </si>
  <si>
    <t>IHL</t>
  </si>
  <si>
    <t>Die 7 häufigsten Symbole decken 47 Zeichen ab (43.1%), die 4 häufigsten Symbole decken 33 Zeichen ab (33.3%).</t>
  </si>
  <si>
    <t>Quota x MACC</t>
  </si>
  <si>
    <t>GS</t>
  </si>
  <si>
    <t>NT</t>
  </si>
  <si>
    <t>BDN</t>
  </si>
  <si>
    <t>LqS</t>
  </si>
  <si>
    <t>EO</t>
  </si>
  <si>
    <t>SAL</t>
  </si>
  <si>
    <t>SEL</t>
  </si>
  <si>
    <t>SPL</t>
  </si>
  <si>
    <t>TTH</t>
  </si>
  <si>
    <t>SIN</t>
  </si>
  <si>
    <t>STH</t>
  </si>
  <si>
    <t>LEA</t>
  </si>
  <si>
    <t>ILL</t>
  </si>
  <si>
    <t>ERS</t>
  </si>
  <si>
    <t>ETO</t>
  </si>
  <si>
    <t>ARE</t>
  </si>
  <si>
    <t>BUT</t>
  </si>
  <si>
    <t>DER</t>
  </si>
  <si>
    <t>EVO</t>
  </si>
  <si>
    <t>HER</t>
  </si>
  <si>
    <t>HIS</t>
  </si>
  <si>
    <t>MAN</t>
  </si>
  <si>
    <t>NOM</t>
  </si>
  <si>
    <t>NOT</t>
  </si>
  <si>
    <t>ONE</t>
  </si>
  <si>
    <t>ONS</t>
  </si>
  <si>
    <t>PER</t>
  </si>
  <si>
    <t>PRO</t>
  </si>
  <si>
    <t>RES</t>
  </si>
  <si>
    <t>ROM</t>
  </si>
  <si>
    <t>SAW</t>
  </si>
  <si>
    <t>STA</t>
  </si>
  <si>
    <t>STI</t>
  </si>
  <si>
    <t>TED</t>
  </si>
  <si>
    <t>TER</t>
  </si>
  <si>
    <t>TOR</t>
  </si>
  <si>
    <t>VER</t>
  </si>
  <si>
    <t>ERA</t>
  </si>
  <si>
    <t>TUB</t>
  </si>
  <si>
    <t>OVE</t>
  </si>
  <si>
    <t>REH</t>
  </si>
  <si>
    <t>SIH</t>
  </si>
  <si>
    <t>NAM</t>
  </si>
  <si>
    <t>MON</t>
  </si>
  <si>
    <t>ENO</t>
  </si>
  <si>
    <t>SNO</t>
  </si>
  <si>
    <t>REP</t>
  </si>
  <si>
    <t>ORP</t>
  </si>
  <si>
    <t>MOR</t>
  </si>
  <si>
    <t>LAS</t>
  </si>
  <si>
    <t>LES</t>
  </si>
  <si>
    <t>LPS</t>
  </si>
  <si>
    <t>ATS</t>
  </si>
  <si>
    <t xml:space="preserve">ITS </t>
  </si>
  <si>
    <t>DET</t>
  </si>
  <si>
    <t>RET</t>
  </si>
  <si>
    <t>ROT</t>
  </si>
  <si>
    <t>REV</t>
  </si>
  <si>
    <t>HTT</t>
  </si>
  <si>
    <t>NIS</t>
  </si>
  <si>
    <t>HTS</t>
  </si>
  <si>
    <t>AEL</t>
  </si>
  <si>
    <t>LLI</t>
  </si>
  <si>
    <t>SRE</t>
  </si>
  <si>
    <t>OTE</t>
  </si>
  <si>
    <t>RED</t>
  </si>
  <si>
    <t>TON</t>
  </si>
  <si>
    <t>SER</t>
  </si>
  <si>
    <t>WAS</t>
  </si>
  <si>
    <t>WHATTHE</t>
  </si>
  <si>
    <t>ALL</t>
  </si>
  <si>
    <t>SEE</t>
  </si>
  <si>
    <t>Y_LLY</t>
  </si>
  <si>
    <t>ROYALLY</t>
  </si>
  <si>
    <t>T_SST</t>
  </si>
  <si>
    <t>TES-ST/TIS-ST</t>
  </si>
  <si>
    <t>T_LLT</t>
  </si>
  <si>
    <t>TELLTHINGS/THE..</t>
  </si>
  <si>
    <t>STILLT..</t>
  </si>
  <si>
    <t>TALLT</t>
  </si>
  <si>
    <t>TWEET/STREET</t>
  </si>
  <si>
    <t>TOSS</t>
  </si>
  <si>
    <t>THE-ET</t>
  </si>
  <si>
    <t>S_LLS</t>
  </si>
  <si>
    <t>SUNNS</t>
  </si>
  <si>
    <t>SELLS</t>
  </si>
  <si>
    <t>SILLS</t>
  </si>
  <si>
    <t>SETTS</t>
  </si>
  <si>
    <t>SHE-ES</t>
  </si>
  <si>
    <t>R_LLR</t>
  </si>
  <si>
    <t>RATTRAP</t>
  </si>
  <si>
    <t>GRILLROOM</t>
  </si>
  <si>
    <t>PRESSRUN</t>
  </si>
  <si>
    <t>CROSSROAD</t>
  </si>
  <si>
    <t>PRESSROOM</t>
  </si>
  <si>
    <t>GRASSROOT</t>
  </si>
  <si>
    <t>OVERSEER</t>
  </si>
  <si>
    <t>UNROLL</t>
  </si>
  <si>
    <t>_BEER</t>
  </si>
  <si>
    <t>P_LLP</t>
  </si>
  <si>
    <t>PULL</t>
  </si>
  <si>
    <t>POLL</t>
  </si>
  <si>
    <t>PASSPORT</t>
  </si>
  <si>
    <t>PUTT</t>
  </si>
  <si>
    <t>UPKEEP</t>
  </si>
  <si>
    <t>PILL</t>
  </si>
  <si>
    <t>PELL</t>
  </si>
  <si>
    <t>O_LLO</t>
  </si>
  <si>
    <t>BROWNNOSE</t>
  </si>
  <si>
    <t>OUTTOLD</t>
  </si>
  <si>
    <t>OUTTOWER</t>
  </si>
  <si>
    <t>N_LLN</t>
  </si>
  <si>
    <t>SEVENTEEN/TH/S</t>
  </si>
  <si>
    <t>KEEN</t>
  </si>
  <si>
    <t>UNSEEN</t>
  </si>
  <si>
    <t>CANTEENS</t>
  </si>
  <si>
    <t>NANKEEN</t>
  </si>
  <si>
    <t>M_LLM</t>
  </si>
  <si>
    <t>MESSMAN/MEN</t>
  </si>
  <si>
    <t>MESSMATE</t>
  </si>
  <si>
    <t>AMASSMENT</t>
  </si>
  <si>
    <t>MASSM</t>
  </si>
  <si>
    <t>mass</t>
  </si>
  <si>
    <t>MILL</t>
  </si>
  <si>
    <t>MISS</t>
  </si>
  <si>
    <t>..MELL</t>
  </si>
  <si>
    <t>SMELL</t>
  </si>
  <si>
    <t>SMALL</t>
  </si>
  <si>
    <t>L_TTL</t>
  </si>
  <si>
    <t>LITTLE</t>
  </si>
  <si>
    <t>LESS</t>
  </si>
  <si>
    <t>LOSS</t>
  </si>
  <si>
    <t>FEEL</t>
  </si>
  <si>
    <t>HEEL</t>
  </si>
  <si>
    <t>REEL</t>
  </si>
  <si>
    <t>PEEL</t>
  </si>
  <si>
    <t>K_LLK</t>
  </si>
  <si>
    <t>KILL</t>
  </si>
  <si>
    <t>WORKWEEEK</t>
  </si>
  <si>
    <t>KISS</t>
  </si>
  <si>
    <t>I_LLI</t>
  </si>
  <si>
    <t>PROSCIUTTI</t>
  </si>
  <si>
    <t>TRIENNIAL</t>
  </si>
  <si>
    <t>BIENNIAL</t>
  </si>
  <si>
    <t>TRIASSIC</t>
  </si>
  <si>
    <t>BIASSING</t>
  </si>
  <si>
    <t>IES-SI</t>
  </si>
  <si>
    <t>ITS-SI</t>
  </si>
  <si>
    <t>INS-SI</t>
  </si>
  <si>
    <t>DIALLING</t>
  </si>
  <si>
    <t>DIALLIST</t>
  </si>
  <si>
    <t>INITIALLING</t>
  </si>
  <si>
    <t>IAL-LI</t>
  </si>
  <si>
    <t>GRATINEEING</t>
  </si>
  <si>
    <t>H_LLH</t>
  </si>
  <si>
    <t>HELLHOLE</t>
  </si>
  <si>
    <t>HALL</t>
  </si>
  <si>
    <t>HILL</t>
  </si>
  <si>
    <t>HULL</t>
  </si>
  <si>
    <t>HELL</t>
  </si>
  <si>
    <t>HIT-THE</t>
  </si>
  <si>
    <t>HOT-THE</t>
  </si>
  <si>
    <t>SHUT-THE</t>
  </si>
  <si>
    <t>SHOT-THE</t>
  </si>
  <si>
    <t>CHESS</t>
  </si>
  <si>
    <t>HIS-SH</t>
  </si>
  <si>
    <t>AS-SH</t>
  </si>
  <si>
    <t>THES-SH</t>
  </si>
  <si>
    <t>HES-SH</t>
  </si>
  <si>
    <t>HUS-SH</t>
  </si>
  <si>
    <t>THUS-SH</t>
  </si>
  <si>
    <t>G_LLG</t>
  </si>
  <si>
    <t>GREEGREE</t>
  </si>
  <si>
    <t>..G_LL-G</t>
  </si>
  <si>
    <t>..G_NN-G</t>
  </si>
  <si>
    <t>..G_TT-G</t>
  </si>
  <si>
    <t>..G_EE-G</t>
  </si>
  <si>
    <t>..G_SS-G</t>
  </si>
  <si>
    <t>F_LLF</t>
  </si>
  <si>
    <t>FALLFISH</t>
  </si>
  <si>
    <t>FULLFACE</t>
  </si>
  <si>
    <t>FILL</t>
  </si>
  <si>
    <t>FULL</t>
  </si>
  <si>
    <t>FALL</t>
  </si>
  <si>
    <t>FELL</t>
  </si>
  <si>
    <t>FREEFORM</t>
  </si>
  <si>
    <t>FESS</t>
  </si>
  <si>
    <t>FOSS</t>
  </si>
  <si>
    <t>FUSS</t>
  </si>
  <si>
    <t>..FILL/FALL/FULL FULFILL</t>
  </si>
  <si>
    <t>COFFEE</t>
  </si>
  <si>
    <t>GIFTEE</t>
  </si>
  <si>
    <t>TOFFEE</t>
  </si>
  <si>
    <t>UNFREE</t>
  </si>
  <si>
    <t>CAREFREE</t>
  </si>
  <si>
    <t>FLEE</t>
  </si>
  <si>
    <t>FREE</t>
  </si>
  <si>
    <t>E?LLE</t>
  </si>
  <si>
    <t>REVEILLE</t>
  </si>
  <si>
    <t>CORBEILLE</t>
  </si>
  <si>
    <t>REUTTER</t>
  </si>
  <si>
    <t>REATTEMPT</t>
  </si>
  <si>
    <t>HEELLESS</t>
  </si>
  <si>
    <t>KEELLESS</t>
  </si>
  <si>
    <t>MEALLESS</t>
  </si>
  <si>
    <t>IDEALLESS</t>
  </si>
  <si>
    <t>WHEELLESS</t>
  </si>
  <si>
    <t>SURVEILLED</t>
  </si>
  <si>
    <t>cleanness, cleannesses, greenness, greennesses, keenness, keennesses, leanness, leannesses, meanness, meannesses, modernness, modernnesses, reannex, reannexed, reannexes, solemnness, solemnnesses, southernness, southernnesses, sternness, sternnesses</t>
  </si>
  <si>
    <t>edelweisses, galleasses, gneisses, reassert, reasserts, reassess, reassesses, speisses</t>
  </si>
  <si>
    <t>ELS-SE</t>
  </si>
  <si>
    <t>ERN-NE</t>
  </si>
  <si>
    <t>E.S-SE</t>
  </si>
  <si>
    <t>E.N-NE</t>
  </si>
  <si>
    <t>EST-TE</t>
  </si>
  <si>
    <t>E.T-TE</t>
  </si>
  <si>
    <t>E.L-LE</t>
  </si>
  <si>
    <t>E.TT-E</t>
  </si>
  <si>
    <t>E.LL-E</t>
  </si>
  <si>
    <t>E.NN-E</t>
  </si>
  <si>
    <t>E.SS-E</t>
  </si>
  <si>
    <t>D?LLD</t>
  </si>
  <si>
    <t>DOLL</t>
  </si>
  <si>
    <t>DULL</t>
  </si>
  <si>
    <t>bindweed, birdfeed, birdseed, birdseeds, cudweed, cudweeds, dreed, pondweed</t>
  </si>
  <si>
    <t>demigoddess, doss, druidess, goddess, leopardess, shepherdess, stewardess</t>
  </si>
  <si>
    <t>babydoll, bedell, dell, dill, doll, dull, holdall, idyll</t>
  </si>
  <si>
    <t>DREE</t>
  </si>
  <si>
    <t>PLEDGEE</t>
  </si>
  <si>
    <t>DES-SD</t>
  </si>
  <si>
    <t>D?E-ED</t>
  </si>
  <si>
    <t>C?LLC</t>
  </si>
  <si>
    <t>CALLCENTER</t>
  </si>
  <si>
    <t>SCREECH/Y/ED/ES</t>
  </si>
  <si>
    <t>C?S-SC</t>
  </si>
  <si>
    <t>C?E-EC</t>
  </si>
  <si>
    <t>C?SS-C</t>
  </si>
  <si>
    <t>CALL-C</t>
  </si>
  <si>
    <t>CELL-C</t>
  </si>
  <si>
    <t>C.LL-C</t>
  </si>
  <si>
    <t>B?LLB</t>
  </si>
  <si>
    <t>bellbird, bellboy, bellboys, billbug, billbugs, bullbat, bullbats</t>
  </si>
  <si>
    <t>BILL</t>
  </si>
  <si>
    <t>BULL</t>
  </si>
  <si>
    <t>BELL</t>
  </si>
  <si>
    <t>BALL</t>
  </si>
  <si>
    <t>BUNN</t>
  </si>
  <si>
    <t>BUTT</t>
  </si>
  <si>
    <t>BABBITT</t>
  </si>
  <si>
    <t>BASS</t>
  </si>
  <si>
    <t>BOSS</t>
  </si>
  <si>
    <t>BUSS</t>
  </si>
  <si>
    <t>ABYSS</t>
  </si>
  <si>
    <t>EMBOSS</t>
  </si>
  <si>
    <t>ABBESS</t>
  </si>
  <si>
    <t>SUBBASS</t>
  </si>
  <si>
    <t>B.S-SB</t>
  </si>
  <si>
    <t>B.E-EB</t>
  </si>
  <si>
    <t>A?NNA</t>
  </si>
  <si>
    <t>A.N-NA</t>
  </si>
  <si>
    <t>A.S-SA</t>
  </si>
  <si>
    <t>A.L-LA</t>
  </si>
  <si>
    <t>A.T-TA</t>
  </si>
  <si>
    <t>PAELLA</t>
  </si>
  <si>
    <t>A.EE-A</t>
  </si>
  <si>
    <t>A.LL-A</t>
  </si>
  <si>
    <t>A.TT-A</t>
  </si>
  <si>
    <t>MAILLA</t>
  </si>
  <si>
    <t>REIMMERS</t>
  </si>
  <si>
    <t>ARMMA</t>
  </si>
  <si>
    <t>RINGGIT</t>
  </si>
  <si>
    <t>REAPPEAR</t>
  </si>
  <si>
    <t>HELPPEOPLE</t>
  </si>
  <si>
    <t>ÖL++Ö</t>
  </si>
  <si>
    <t>NDENT</t>
  </si>
  <si>
    <t>THENT</t>
  </si>
  <si>
    <t>ENTHE</t>
  </si>
  <si>
    <t>THAND</t>
  </si>
  <si>
    <t>ENTIS</t>
  </si>
  <si>
    <t>IONCE</t>
  </si>
  <si>
    <t>OFTHE</t>
  </si>
  <si>
    <t>ENTIO</t>
  </si>
  <si>
    <t>THING</t>
  </si>
  <si>
    <t>ESTHE</t>
  </si>
  <si>
    <t>ESTHA</t>
  </si>
  <si>
    <t>NTION</t>
  </si>
  <si>
    <t>OTION</t>
  </si>
  <si>
    <t>TRIGCOMB</t>
  </si>
  <si>
    <t>IONFBC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</si>
</sst>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3" borderId="2" xfId="0" quotePrefix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9" fontId="0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quotePrefix="1" applyFon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9" fontId="7" fillId="0" borderId="0" xfId="1" applyFont="1" applyAlignment="1">
      <alignment horizontal="center"/>
    </xf>
    <xf numFmtId="0" fontId="0" fillId="0" borderId="0" xfId="0" applyFont="1"/>
    <xf numFmtId="0" fontId="1" fillId="0" borderId="0" xfId="0" applyFont="1"/>
    <xf numFmtId="0" fontId="0" fillId="0" borderId="0" xfId="0" applyFont="1" applyBorder="1"/>
    <xf numFmtId="0" fontId="0" fillId="0" borderId="0" xfId="0" applyBorder="1"/>
    <xf numFmtId="0" fontId="0" fillId="0" borderId="2" xfId="0" applyBorder="1"/>
    <xf numFmtId="0" fontId="7" fillId="0" borderId="0" xfId="0" applyFont="1" applyAlignment="1">
      <alignment horizontal="left"/>
    </xf>
    <xf numFmtId="0" fontId="0" fillId="2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3"/>
  <sheetViews>
    <sheetView showGridLines="0" tabSelected="1" workbookViewId="0">
      <selection activeCell="AA1" sqref="AA1"/>
    </sheetView>
  </sheetViews>
  <sheetFormatPr baseColWidth="10" defaultRowHeight="15" outlineLevelRow="1" outlineLevelCol="1" x14ac:dyDescent="0.25"/>
  <cols>
    <col min="1" max="27" width="3.140625" style="4" customWidth="1"/>
    <col min="28" max="32" width="5.28515625" style="4" customWidth="1"/>
    <col min="33" max="38" width="7" style="4" customWidth="1"/>
    <col min="39" max="39" width="20.5703125" style="4" bestFit="1" customWidth="1"/>
    <col min="40" max="40" width="11.28515625" style="4" bestFit="1" customWidth="1"/>
    <col min="41" max="42" width="5.28515625" style="4" customWidth="1"/>
    <col min="43" max="43" width="0" style="4" hidden="1" customWidth="1" outlineLevel="1"/>
    <col min="44" max="44" width="11.42578125" style="4" collapsed="1"/>
    <col min="45" max="16384" width="11.42578125" style="4"/>
  </cols>
  <sheetData>
    <row r="1" spans="1:39" x14ac:dyDescent="0.25">
      <c r="B1" s="2" t="s">
        <v>2</v>
      </c>
      <c r="C1" s="1" t="s">
        <v>5</v>
      </c>
      <c r="D1" s="1" t="s">
        <v>28</v>
      </c>
      <c r="E1" s="1" t="s">
        <v>1</v>
      </c>
      <c r="F1" s="13" t="s">
        <v>4</v>
      </c>
      <c r="G1" s="13" t="s">
        <v>29</v>
      </c>
      <c r="H1" s="13" t="s">
        <v>8</v>
      </c>
      <c r="I1" s="13" t="s">
        <v>6</v>
      </c>
      <c r="J1" s="13" t="s">
        <v>15</v>
      </c>
      <c r="K1" s="13" t="s">
        <v>7</v>
      </c>
      <c r="L1" s="13" t="s">
        <v>0</v>
      </c>
      <c r="M1" s="13" t="s">
        <v>10</v>
      </c>
      <c r="N1" s="4" t="s">
        <v>11</v>
      </c>
      <c r="O1" s="1" t="s">
        <v>12</v>
      </c>
      <c r="P1" s="1" t="s">
        <v>3</v>
      </c>
      <c r="Q1" s="13" t="s">
        <v>13</v>
      </c>
      <c r="R1" s="13" t="s">
        <v>16</v>
      </c>
      <c r="S1" s="1">
        <v>3</v>
      </c>
      <c r="T1" s="13" t="s">
        <v>14</v>
      </c>
      <c r="U1" s="13" t="s">
        <v>24</v>
      </c>
      <c r="V1" s="13" t="s">
        <v>9</v>
      </c>
      <c r="W1" s="13" t="s">
        <v>18</v>
      </c>
      <c r="X1" s="13" t="s">
        <v>37</v>
      </c>
      <c r="Y1" s="13" t="s">
        <v>21</v>
      </c>
      <c r="Z1" s="1" t="s">
        <v>17</v>
      </c>
    </row>
    <row r="2" spans="1:39" x14ac:dyDescent="0.25">
      <c r="B2" s="5" t="s">
        <v>16</v>
      </c>
      <c r="C2" s="5"/>
      <c r="D2" s="5"/>
      <c r="E2" s="5"/>
      <c r="F2" s="60"/>
      <c r="G2" s="63"/>
      <c r="H2" s="5"/>
      <c r="I2" s="5"/>
      <c r="J2" s="5"/>
      <c r="K2" s="5"/>
      <c r="L2" s="5"/>
      <c r="M2" s="60" t="s">
        <v>0</v>
      </c>
      <c r="N2" s="61" t="s">
        <v>17</v>
      </c>
      <c r="O2" s="62" t="s">
        <v>44</v>
      </c>
      <c r="P2" s="62" t="s">
        <v>0</v>
      </c>
      <c r="Q2" s="63" t="s">
        <v>30</v>
      </c>
      <c r="R2" s="5"/>
      <c r="S2" s="5"/>
      <c r="T2" s="5"/>
      <c r="U2" s="5"/>
      <c r="V2" s="5"/>
      <c r="W2" s="5"/>
      <c r="X2" s="5"/>
      <c r="Y2" s="5"/>
      <c r="Z2" s="5"/>
    </row>
    <row r="3" spans="1:39" s="30" customFormat="1" x14ac:dyDescent="0.25">
      <c r="A3" s="4"/>
      <c r="B3" s="53">
        <f>24/340</f>
        <v>7.0588235294117646E-2</v>
      </c>
      <c r="C3" s="53">
        <f>10/240</f>
        <v>4.1666666666666664E-2</v>
      </c>
      <c r="D3" s="53">
        <f>6/340</f>
        <v>1.7647058823529412E-2</v>
      </c>
      <c r="E3" s="53">
        <f>11/240</f>
        <v>4.583333333333333E-2</v>
      </c>
      <c r="F3" s="53">
        <f>7/240</f>
        <v>2.9166666666666667E-2</v>
      </c>
      <c r="G3" s="53">
        <f>5/340</f>
        <v>1.4705882352941176E-2</v>
      </c>
      <c r="H3" s="53">
        <f>9/240</f>
        <v>3.7499999999999999E-2</v>
      </c>
      <c r="I3" s="53">
        <f>5/240</f>
        <v>2.0833333333333332E-2</v>
      </c>
      <c r="J3" s="53">
        <v>1.6666666666666666E-4</v>
      </c>
      <c r="K3" s="53">
        <f>4/340</f>
        <v>1.1764705882352941E-2</v>
      </c>
      <c r="L3" s="53"/>
      <c r="M3" s="53"/>
      <c r="O3" s="53">
        <f>10/340</f>
        <v>2.9411764705882353E-2</v>
      </c>
      <c r="P3" s="53">
        <f>12/340</f>
        <v>3.5294117647058823E-2</v>
      </c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39" x14ac:dyDescent="0.25">
      <c r="B4" s="9">
        <v>13</v>
      </c>
      <c r="C4" s="9">
        <v>6</v>
      </c>
      <c r="D4" s="9">
        <v>6</v>
      </c>
      <c r="E4" s="9">
        <v>6</v>
      </c>
      <c r="F4" s="9">
        <v>4</v>
      </c>
      <c r="G4" s="9">
        <v>4</v>
      </c>
      <c r="H4" s="9">
        <v>4</v>
      </c>
      <c r="I4" s="9">
        <v>4</v>
      </c>
      <c r="J4" s="9">
        <v>3</v>
      </c>
      <c r="K4" s="9">
        <v>3</v>
      </c>
      <c r="L4" s="9">
        <v>3</v>
      </c>
      <c r="M4" s="9">
        <v>3</v>
      </c>
      <c r="N4" s="9">
        <v>1</v>
      </c>
      <c r="O4" s="9">
        <v>3</v>
      </c>
      <c r="P4" s="9">
        <v>8</v>
      </c>
      <c r="Q4" s="9">
        <v>3</v>
      </c>
      <c r="R4" s="9">
        <v>3</v>
      </c>
      <c r="S4" s="9">
        <v>3</v>
      </c>
      <c r="T4" s="9">
        <v>2</v>
      </c>
      <c r="U4" s="9">
        <v>2</v>
      </c>
      <c r="V4" s="9">
        <v>2</v>
      </c>
      <c r="W4" s="9">
        <v>2</v>
      </c>
      <c r="X4" s="9">
        <v>2</v>
      </c>
      <c r="Y4" s="9">
        <v>2</v>
      </c>
      <c r="Z4" s="9">
        <v>2</v>
      </c>
    </row>
    <row r="5" spans="1:39" hidden="1" outlineLevel="1" x14ac:dyDescent="0.25">
      <c r="AB5" s="7" t="s">
        <v>73</v>
      </c>
    </row>
    <row r="6" spans="1:39" hidden="1" outlineLevel="1" x14ac:dyDescent="0.25">
      <c r="AB6" s="11"/>
      <c r="AC6" s="10">
        <v>1</v>
      </c>
      <c r="AD6" s="10">
        <v>2</v>
      </c>
      <c r="AE6" s="10">
        <v>3</v>
      </c>
      <c r="AF6" s="10">
        <v>4</v>
      </c>
      <c r="AG6" s="10">
        <v>5</v>
      </c>
      <c r="AH6" s="10">
        <v>6</v>
      </c>
      <c r="AI6" s="10">
        <v>7</v>
      </c>
      <c r="AJ6" s="10">
        <v>8</v>
      </c>
      <c r="AK6" s="10">
        <v>9</v>
      </c>
      <c r="AL6" s="10">
        <v>10</v>
      </c>
      <c r="AM6" s="37"/>
    </row>
    <row r="7" spans="1:39" hidden="1" outlineLevel="1" x14ac:dyDescent="0.25">
      <c r="A7" s="6">
        <v>1</v>
      </c>
      <c r="B7" s="4" t="s">
        <v>40</v>
      </c>
      <c r="C7" s="4" t="s">
        <v>40</v>
      </c>
      <c r="D7" s="4" t="s">
        <v>40</v>
      </c>
      <c r="E7" s="4" t="s">
        <v>40</v>
      </c>
      <c r="F7" s="4" t="s">
        <v>40</v>
      </c>
      <c r="I7" s="4" t="s">
        <v>40</v>
      </c>
      <c r="J7" s="4" t="s">
        <v>40</v>
      </c>
      <c r="L7" s="4" t="s">
        <v>40</v>
      </c>
      <c r="P7" s="4" t="s">
        <v>40</v>
      </c>
      <c r="AB7" s="12">
        <v>1</v>
      </c>
      <c r="AC7" s="8">
        <v>10</v>
      </c>
      <c r="AD7" s="4">
        <v>4</v>
      </c>
      <c r="AE7" s="4">
        <v>3</v>
      </c>
      <c r="AF7" s="13">
        <v>5</v>
      </c>
      <c r="AG7" s="4">
        <v>4</v>
      </c>
      <c r="AH7" s="13">
        <v>5</v>
      </c>
      <c r="AI7" s="4">
        <v>2</v>
      </c>
      <c r="AJ7" s="4">
        <v>2</v>
      </c>
      <c r="AK7" s="4">
        <v>2</v>
      </c>
      <c r="AL7" s="4">
        <v>4</v>
      </c>
    </row>
    <row r="8" spans="1:39" hidden="1" outlineLevel="1" x14ac:dyDescent="0.25">
      <c r="A8" s="6">
        <v>2</v>
      </c>
      <c r="D8" s="4" t="s">
        <v>40</v>
      </c>
      <c r="E8" s="4" t="s">
        <v>40</v>
      </c>
      <c r="F8" s="4" t="s">
        <v>40</v>
      </c>
      <c r="G8" s="4" t="s">
        <v>40</v>
      </c>
      <c r="H8" s="4" t="s">
        <v>40</v>
      </c>
      <c r="I8" s="4" t="s">
        <v>40</v>
      </c>
      <c r="K8" s="4" t="s">
        <v>40</v>
      </c>
      <c r="R8" s="4" t="s">
        <v>40</v>
      </c>
      <c r="S8" s="4" t="s">
        <v>40</v>
      </c>
      <c r="U8" s="4" t="s">
        <v>40</v>
      </c>
      <c r="X8" s="4" t="s">
        <v>40</v>
      </c>
      <c r="AB8" s="12">
        <v>2</v>
      </c>
      <c r="AD8" s="8">
        <v>10</v>
      </c>
      <c r="AE8" s="4">
        <v>1</v>
      </c>
      <c r="AF8" s="4">
        <v>3</v>
      </c>
      <c r="AG8" s="4">
        <v>3</v>
      </c>
      <c r="AH8" s="4">
        <v>4</v>
      </c>
      <c r="AI8" s="4">
        <v>0</v>
      </c>
      <c r="AJ8" s="4">
        <v>3</v>
      </c>
      <c r="AK8" s="13">
        <v>5</v>
      </c>
      <c r="AL8" s="4">
        <v>2</v>
      </c>
    </row>
    <row r="9" spans="1:39" hidden="1" outlineLevel="1" x14ac:dyDescent="0.25">
      <c r="A9" s="6">
        <v>3</v>
      </c>
      <c r="B9" s="4" t="s">
        <v>40</v>
      </c>
      <c r="C9" s="4" t="s">
        <v>40</v>
      </c>
      <c r="E9" s="4" t="s">
        <v>40</v>
      </c>
      <c r="AB9" s="12">
        <v>3</v>
      </c>
      <c r="AE9" s="8">
        <v>3</v>
      </c>
      <c r="AF9" s="4">
        <v>2</v>
      </c>
      <c r="AG9" s="4">
        <v>3</v>
      </c>
      <c r="AH9" s="4">
        <v>1</v>
      </c>
      <c r="AI9" s="4">
        <v>1</v>
      </c>
      <c r="AJ9" s="4">
        <v>1</v>
      </c>
      <c r="AK9" s="4">
        <v>1</v>
      </c>
      <c r="AL9" s="4">
        <v>1</v>
      </c>
    </row>
    <row r="10" spans="1:39" hidden="1" outlineLevel="1" x14ac:dyDescent="0.25">
      <c r="A10" s="6">
        <v>4</v>
      </c>
      <c r="B10" s="4" t="s">
        <v>40</v>
      </c>
      <c r="C10" s="4" t="s">
        <v>40</v>
      </c>
      <c r="H10" s="4" t="s">
        <v>40</v>
      </c>
      <c r="I10" s="4" t="s">
        <v>40</v>
      </c>
      <c r="J10" s="4" t="s">
        <v>40</v>
      </c>
      <c r="L10" s="4" t="s">
        <v>40</v>
      </c>
      <c r="R10" s="4" t="s">
        <v>40</v>
      </c>
      <c r="V10" s="4" t="s">
        <v>40</v>
      </c>
      <c r="Z10" s="4" t="s">
        <v>40</v>
      </c>
      <c r="AB10" s="12">
        <v>4</v>
      </c>
      <c r="AF10" s="8">
        <v>9</v>
      </c>
      <c r="AG10" s="4">
        <v>2</v>
      </c>
      <c r="AH10" s="13">
        <v>5</v>
      </c>
      <c r="AI10" s="4">
        <v>1</v>
      </c>
      <c r="AJ10" s="4">
        <v>3</v>
      </c>
      <c r="AK10" s="4">
        <v>0</v>
      </c>
      <c r="AL10" s="4">
        <v>3</v>
      </c>
    </row>
    <row r="11" spans="1:39" hidden="1" outlineLevel="1" x14ac:dyDescent="0.25">
      <c r="A11" s="6">
        <v>5</v>
      </c>
      <c r="B11" s="4" t="s">
        <v>40</v>
      </c>
      <c r="C11" s="4" t="s">
        <v>40</v>
      </c>
      <c r="E11" s="4" t="s">
        <v>40</v>
      </c>
      <c r="O11" s="4" t="s">
        <v>40</v>
      </c>
      <c r="P11" s="4" t="s">
        <v>40</v>
      </c>
      <c r="S11" s="4" t="s">
        <v>40</v>
      </c>
      <c r="X11" s="4" t="s">
        <v>40</v>
      </c>
      <c r="AB11" s="4">
        <v>5</v>
      </c>
      <c r="AC11" s="28"/>
      <c r="AG11" s="4">
        <v>6</v>
      </c>
      <c r="AH11" s="4">
        <v>3</v>
      </c>
      <c r="AI11" s="4">
        <v>2</v>
      </c>
      <c r="AJ11" s="4">
        <v>2</v>
      </c>
      <c r="AK11" s="4">
        <v>2</v>
      </c>
      <c r="AL11" s="4">
        <v>2</v>
      </c>
    </row>
    <row r="12" spans="1:39" hidden="1" outlineLevel="1" x14ac:dyDescent="0.25">
      <c r="A12" s="6">
        <v>6</v>
      </c>
      <c r="B12" s="4" t="s">
        <v>40</v>
      </c>
      <c r="F12" s="4" t="s">
        <v>40</v>
      </c>
      <c r="H12" s="4" t="s">
        <v>40</v>
      </c>
      <c r="I12" s="4" t="s">
        <v>40</v>
      </c>
      <c r="K12" s="4" t="s">
        <v>40</v>
      </c>
      <c r="L12" s="4" t="s">
        <v>40</v>
      </c>
      <c r="M12" s="4" t="s">
        <v>40</v>
      </c>
      <c r="O12" s="4" t="s">
        <v>40</v>
      </c>
      <c r="P12" s="4" t="s">
        <v>40</v>
      </c>
      <c r="Q12" s="4" t="s">
        <v>40</v>
      </c>
      <c r="W12" s="4" t="s">
        <v>40</v>
      </c>
      <c r="Y12" s="4" t="s">
        <v>40</v>
      </c>
      <c r="Z12" s="4" t="s">
        <v>40</v>
      </c>
      <c r="AB12" s="12">
        <v>6</v>
      </c>
      <c r="AH12" s="8">
        <v>12</v>
      </c>
      <c r="AI12" s="4">
        <v>4</v>
      </c>
      <c r="AJ12" s="13">
        <v>5</v>
      </c>
      <c r="AK12" s="13">
        <v>5</v>
      </c>
      <c r="AL12" s="4">
        <v>1</v>
      </c>
    </row>
    <row r="13" spans="1:39" hidden="1" outlineLevel="1" x14ac:dyDescent="0.25">
      <c r="A13" s="6">
        <v>7</v>
      </c>
      <c r="B13" s="4" t="s">
        <v>40</v>
      </c>
      <c r="P13" s="4" t="s">
        <v>40</v>
      </c>
      <c r="Q13" s="4" t="s">
        <v>40</v>
      </c>
      <c r="T13" s="4" t="s">
        <v>40</v>
      </c>
      <c r="W13" s="4" t="s">
        <v>40</v>
      </c>
      <c r="AB13" s="12">
        <v>7</v>
      </c>
      <c r="AI13" s="8">
        <v>5</v>
      </c>
      <c r="AJ13" s="4">
        <v>3</v>
      </c>
      <c r="AK13" s="4">
        <v>0</v>
      </c>
      <c r="AL13" s="4">
        <v>2</v>
      </c>
    </row>
    <row r="14" spans="1:39" hidden="1" outlineLevel="1" x14ac:dyDescent="0.25">
      <c r="A14" s="6">
        <v>8</v>
      </c>
      <c r="B14" s="4" t="s">
        <v>40</v>
      </c>
      <c r="D14" s="4" t="s">
        <v>40</v>
      </c>
      <c r="G14" s="4" t="s">
        <v>40</v>
      </c>
      <c r="H14" s="4" t="s">
        <v>40</v>
      </c>
      <c r="M14" s="4" t="s">
        <v>40</v>
      </c>
      <c r="P14" s="4" t="s">
        <v>40</v>
      </c>
      <c r="Q14" s="4" t="s">
        <v>40</v>
      </c>
      <c r="R14" s="4" t="s">
        <v>40</v>
      </c>
      <c r="AB14" s="12">
        <v>8</v>
      </c>
      <c r="AJ14" s="8">
        <v>8</v>
      </c>
      <c r="AK14" s="4">
        <v>2</v>
      </c>
      <c r="AL14" s="4">
        <v>2</v>
      </c>
    </row>
    <row r="15" spans="1:39" hidden="1" outlineLevel="1" x14ac:dyDescent="0.25">
      <c r="A15" s="6">
        <v>9</v>
      </c>
      <c r="E15" s="4" t="s">
        <v>40</v>
      </c>
      <c r="F15" s="4" t="s">
        <v>40</v>
      </c>
      <c r="G15" s="4" t="s">
        <v>40</v>
      </c>
      <c r="K15" s="4" t="s">
        <v>40</v>
      </c>
      <c r="M15" s="4" t="s">
        <v>40</v>
      </c>
      <c r="O15" s="4" t="s">
        <v>40</v>
      </c>
      <c r="U15" s="4" t="s">
        <v>40</v>
      </c>
      <c r="Y15" s="4" t="s">
        <v>40</v>
      </c>
      <c r="AB15" s="12">
        <v>9</v>
      </c>
      <c r="AK15" s="4">
        <v>8</v>
      </c>
      <c r="AL15" s="4">
        <v>0</v>
      </c>
    </row>
    <row r="16" spans="1:39" hidden="1" outlineLevel="1" x14ac:dyDescent="0.25">
      <c r="A16" s="6">
        <v>10</v>
      </c>
      <c r="C16" s="4" t="s">
        <v>40</v>
      </c>
      <c r="D16" s="4" t="s">
        <v>40</v>
      </c>
      <c r="J16" s="4" t="s">
        <v>40</v>
      </c>
      <c r="P16" s="4" t="s">
        <v>40</v>
      </c>
      <c r="S16" s="4" t="s">
        <v>40</v>
      </c>
      <c r="T16" s="4" t="s">
        <v>40</v>
      </c>
      <c r="V16" s="4" t="s">
        <v>40</v>
      </c>
      <c r="AB16" s="12">
        <v>10</v>
      </c>
      <c r="AL16" s="4">
        <v>7</v>
      </c>
    </row>
    <row r="17" spans="2:51" collapsed="1" x14ac:dyDescent="0.25"/>
    <row r="18" spans="2:51" x14ac:dyDescent="0.25">
      <c r="F18" s="14"/>
      <c r="G18" s="15" t="s">
        <v>0</v>
      </c>
      <c r="H18" s="15" t="s">
        <v>1</v>
      </c>
      <c r="I18" s="16" t="s">
        <v>2</v>
      </c>
      <c r="J18" s="15" t="s">
        <v>3</v>
      </c>
      <c r="K18" s="15" t="s">
        <v>4</v>
      </c>
      <c r="L18" s="15" t="s">
        <v>6</v>
      </c>
      <c r="M18" s="15" t="s">
        <v>5</v>
      </c>
      <c r="N18" s="17" t="s">
        <v>32</v>
      </c>
      <c r="O18" s="17" t="s">
        <v>34</v>
      </c>
      <c r="P18" s="18" t="s">
        <v>28</v>
      </c>
      <c r="Q18" s="19" t="s">
        <v>15</v>
      </c>
      <c r="AH18" s="40" t="s">
        <v>45</v>
      </c>
    </row>
    <row r="19" spans="2:51" x14ac:dyDescent="0.25">
      <c r="F19" s="20">
        <v>1</v>
      </c>
      <c r="G19" s="21" t="str">
        <f>IF(L2&gt;0,L2,"")</f>
        <v/>
      </c>
      <c r="H19" s="21" t="str">
        <f>IF(E2&gt;0,E2,"")</f>
        <v/>
      </c>
      <c r="I19" s="21" t="str">
        <f>IF(B2&gt;0,B2,"")</f>
        <v>L</v>
      </c>
      <c r="J19" s="21" t="str">
        <f>IF(P2&gt;0,P2,"")</f>
        <v>N</v>
      </c>
      <c r="K19" s="21" t="str">
        <f>IF(F2&gt;0,F2,"")</f>
        <v/>
      </c>
      <c r="L19" s="21" t="str">
        <f>IF(I2&gt;0,I2,"")</f>
        <v/>
      </c>
      <c r="M19" s="21" t="str">
        <f>IF(C2&gt;0,C2,"")</f>
        <v/>
      </c>
      <c r="N19" s="26"/>
      <c r="O19" s="26"/>
      <c r="P19" s="21" t="str">
        <f>IF(D2&gt;0,D2,"")</f>
        <v/>
      </c>
      <c r="Q19" s="22" t="str">
        <f>IF(J2&gt;0,J2,"")</f>
        <v/>
      </c>
      <c r="AH19" s="9" t="s">
        <v>107</v>
      </c>
      <c r="AI19" s="9" t="s">
        <v>49</v>
      </c>
      <c r="AJ19" s="9" t="s">
        <v>50</v>
      </c>
      <c r="AK19" s="9" t="s">
        <v>75</v>
      </c>
      <c r="AL19" s="9" t="s">
        <v>53</v>
      </c>
      <c r="AM19" s="9" t="s">
        <v>85</v>
      </c>
      <c r="AN19" s="9" t="s">
        <v>86</v>
      </c>
      <c r="AO19" s="9" t="s">
        <v>78</v>
      </c>
      <c r="AP19" s="9" t="s">
        <v>74</v>
      </c>
      <c r="AQ19" s="9" t="s">
        <v>109</v>
      </c>
      <c r="AR19" s="9" t="s">
        <v>118</v>
      </c>
      <c r="AS19" s="9" t="s">
        <v>114</v>
      </c>
      <c r="AT19" s="47" t="s">
        <v>113</v>
      </c>
      <c r="AU19" s="48" t="s">
        <v>112</v>
      </c>
      <c r="AW19" s="59" t="s">
        <v>407</v>
      </c>
      <c r="AX19" s="59" t="s">
        <v>406</v>
      </c>
      <c r="AY19" s="59" t="s">
        <v>392</v>
      </c>
    </row>
    <row r="20" spans="2:51" x14ac:dyDescent="0.25">
      <c r="AH20" s="1">
        <v>3</v>
      </c>
      <c r="AI20" s="4">
        <f>S$4</f>
        <v>3</v>
      </c>
      <c r="AJ20" s="4">
        <v>5</v>
      </c>
      <c r="AK20" s="4">
        <v>3</v>
      </c>
      <c r="AL20" s="43">
        <f t="shared" ref="AL20:AL56" si="0">AK20/AJ20</f>
        <v>0.6</v>
      </c>
      <c r="AM20" s="7" t="s">
        <v>70</v>
      </c>
      <c r="AN20" s="7" t="s">
        <v>84</v>
      </c>
      <c r="AO20" s="4">
        <f>8+2+4</f>
        <v>14</v>
      </c>
      <c r="AP20" s="46">
        <f t="shared" ref="AP20:AP56" si="1">AO20/AI20</f>
        <v>4.666666666666667</v>
      </c>
      <c r="AQ20" s="4" t="s">
        <v>108</v>
      </c>
      <c r="AR20" s="52">
        <f t="shared" ref="AR20:AR31" si="2">AL20*AP20</f>
        <v>2.8000000000000003</v>
      </c>
      <c r="AS20" s="4" t="s">
        <v>15</v>
      </c>
      <c r="AT20" s="28" t="s">
        <v>15</v>
      </c>
      <c r="AU20" s="49">
        <v>4.5</v>
      </c>
      <c r="AW20" s="54" t="s">
        <v>134</v>
      </c>
      <c r="AX20" s="7" t="s">
        <v>393</v>
      </c>
      <c r="AY20" s="7" t="s">
        <v>188</v>
      </c>
    </row>
    <row r="21" spans="2:51" x14ac:dyDescent="0.25">
      <c r="B21" s="14"/>
      <c r="C21" s="18" t="s">
        <v>28</v>
      </c>
      <c r="D21" s="18" t="s">
        <v>4</v>
      </c>
      <c r="E21" s="18" t="s">
        <v>29</v>
      </c>
      <c r="F21" s="18" t="s">
        <v>16</v>
      </c>
      <c r="G21" s="18" t="s">
        <v>6</v>
      </c>
      <c r="H21" s="18" t="s">
        <v>8</v>
      </c>
      <c r="I21" s="18" t="s">
        <v>24</v>
      </c>
      <c r="J21" s="16" t="s">
        <v>37</v>
      </c>
      <c r="K21" s="15" t="s">
        <v>7</v>
      </c>
      <c r="L21" s="15" t="s">
        <v>1</v>
      </c>
      <c r="M21" s="15" t="s">
        <v>1</v>
      </c>
      <c r="N21" s="24">
        <v>3</v>
      </c>
      <c r="U21" s="14"/>
      <c r="V21" s="15" t="s">
        <v>1</v>
      </c>
      <c r="W21" s="15" t="s">
        <v>5</v>
      </c>
      <c r="X21" s="16" t="s">
        <v>2</v>
      </c>
      <c r="Y21" s="33" t="s">
        <v>2</v>
      </c>
      <c r="AH21" s="1" t="s">
        <v>17</v>
      </c>
      <c r="AI21" s="4">
        <f>Z$4</f>
        <v>2</v>
      </c>
      <c r="AJ21" s="4">
        <v>3</v>
      </c>
      <c r="AK21" s="4">
        <v>3</v>
      </c>
      <c r="AL21" s="43">
        <f t="shared" si="0"/>
        <v>1</v>
      </c>
      <c r="AM21" s="7" t="s">
        <v>122</v>
      </c>
      <c r="AN21" s="7" t="s">
        <v>122</v>
      </c>
      <c r="AO21" s="4">
        <f>5+2+6</f>
        <v>13</v>
      </c>
      <c r="AP21" s="46">
        <f t="shared" si="1"/>
        <v>6.5</v>
      </c>
      <c r="AQ21" s="4" t="s">
        <v>108</v>
      </c>
      <c r="AR21" s="52">
        <f t="shared" si="2"/>
        <v>6.5</v>
      </c>
      <c r="AS21" s="4" t="s">
        <v>123</v>
      </c>
      <c r="AT21" s="28" t="s">
        <v>44</v>
      </c>
      <c r="AU21" s="49">
        <v>6.3849999999999998</v>
      </c>
      <c r="AW21" s="54" t="s">
        <v>135</v>
      </c>
      <c r="AX21" s="7" t="s">
        <v>394</v>
      </c>
      <c r="AY21" s="7" t="s">
        <v>189</v>
      </c>
    </row>
    <row r="22" spans="2:51" x14ac:dyDescent="0.25">
      <c r="B22" s="20">
        <v>2</v>
      </c>
      <c r="C22" s="21" t="str">
        <f>IF(D2&gt;0,D2,"")</f>
        <v/>
      </c>
      <c r="D22" s="21" t="str">
        <f>IF(F2&gt;0,F2,"")</f>
        <v/>
      </c>
      <c r="E22" s="21" t="str">
        <f>IF(G2&gt;0,G2,"")</f>
        <v/>
      </c>
      <c r="F22" s="21" t="str">
        <f>IF(R2&gt;0,R2,"")</f>
        <v/>
      </c>
      <c r="G22" s="21" t="str">
        <f>IF(I2&gt;0,I2,"")</f>
        <v/>
      </c>
      <c r="H22" s="21" t="str">
        <f>IF(H2&gt;0,H2,"")</f>
        <v/>
      </c>
      <c r="I22" s="21" t="str">
        <f>IF(U2&gt;0,U2,"")</f>
        <v/>
      </c>
      <c r="J22" s="21" t="str">
        <f>IF(X2&gt;0,X2,"")</f>
        <v/>
      </c>
      <c r="K22" s="21" t="str">
        <f>IF(K2&gt;0,K2,"")</f>
        <v/>
      </c>
      <c r="L22" s="21" t="str">
        <f>IF(E2&gt;0,E2,"")</f>
        <v/>
      </c>
      <c r="M22" s="21" t="str">
        <f>IF(E2&gt;0,E2,"")</f>
        <v/>
      </c>
      <c r="N22" s="22" t="str">
        <f>IF(S2&gt;0,S2,"")</f>
        <v/>
      </c>
      <c r="U22" s="20">
        <v>3</v>
      </c>
      <c r="V22" s="21" t="str">
        <f>IF(E2&gt;0,E2,"")</f>
        <v/>
      </c>
      <c r="W22" s="21" t="str">
        <f>IF(C2&gt;0,C2,"")</f>
        <v/>
      </c>
      <c r="X22" s="21" t="str">
        <f>IF(B2&gt;0,B2,"")</f>
        <v>L</v>
      </c>
      <c r="Y22" s="22" t="str">
        <f>IF(B2&gt;0,B2,"")</f>
        <v>L</v>
      </c>
      <c r="AH22" s="2" t="s">
        <v>2</v>
      </c>
      <c r="AI22" s="4">
        <f>B$4</f>
        <v>13</v>
      </c>
      <c r="AJ22" s="4">
        <v>23</v>
      </c>
      <c r="AK22" s="4">
        <v>16</v>
      </c>
      <c r="AL22" s="43">
        <f t="shared" si="0"/>
        <v>0.69565217391304346</v>
      </c>
      <c r="AM22" s="7" t="s">
        <v>51</v>
      </c>
      <c r="AN22" s="7" t="s">
        <v>80</v>
      </c>
      <c r="AO22" s="4">
        <f>8+11+8+16+4+8+2+2+4+4+6+5+4+4+5+6</f>
        <v>97</v>
      </c>
      <c r="AP22" s="46">
        <f t="shared" si="1"/>
        <v>7.4615384615384617</v>
      </c>
      <c r="AQ22" s="4" t="s">
        <v>108</v>
      </c>
      <c r="AR22" s="52">
        <f t="shared" si="2"/>
        <v>5.1906354515050168</v>
      </c>
      <c r="AS22" s="4" t="s">
        <v>10</v>
      </c>
      <c r="AT22" s="28" t="s">
        <v>25</v>
      </c>
      <c r="AU22" s="49">
        <v>6.4169999999999998</v>
      </c>
      <c r="AW22" s="55" t="s">
        <v>136</v>
      </c>
      <c r="AX22" s="7" t="s">
        <v>395</v>
      </c>
      <c r="AY22" s="7" t="s">
        <v>131</v>
      </c>
    </row>
    <row r="23" spans="2:51" x14ac:dyDescent="0.25">
      <c r="AH23" s="1" t="s">
        <v>28</v>
      </c>
      <c r="AI23" s="4">
        <f>D$4</f>
        <v>6</v>
      </c>
      <c r="AJ23" s="4">
        <v>10</v>
      </c>
      <c r="AK23" s="4">
        <v>10</v>
      </c>
      <c r="AL23" s="43">
        <f t="shared" si="0"/>
        <v>1</v>
      </c>
      <c r="AM23" s="7" t="s">
        <v>48</v>
      </c>
      <c r="AN23" s="7" t="s">
        <v>48</v>
      </c>
      <c r="AO23" s="4">
        <f>5+5+6+11+6+2+8+5+2+2</f>
        <v>52</v>
      </c>
      <c r="AP23" s="46">
        <f t="shared" si="1"/>
        <v>8.6666666666666661</v>
      </c>
      <c r="AQ23" s="4" t="s">
        <v>108</v>
      </c>
      <c r="AR23" s="52">
        <f t="shared" si="2"/>
        <v>8.6666666666666661</v>
      </c>
      <c r="AS23" s="4" t="s">
        <v>6</v>
      </c>
      <c r="AT23" s="28" t="s">
        <v>22</v>
      </c>
      <c r="AU23" s="49">
        <v>7</v>
      </c>
      <c r="AW23" s="54" t="s">
        <v>137</v>
      </c>
      <c r="AX23" s="7" t="s">
        <v>396</v>
      </c>
      <c r="AY23" s="7" t="s">
        <v>190</v>
      </c>
    </row>
    <row r="24" spans="2:51" x14ac:dyDescent="0.25">
      <c r="L24" s="14"/>
      <c r="M24" s="15" t="s">
        <v>6</v>
      </c>
      <c r="N24" s="15" t="s">
        <v>5</v>
      </c>
      <c r="O24" s="16" t="s">
        <v>2</v>
      </c>
      <c r="P24" s="15" t="s">
        <v>9</v>
      </c>
      <c r="Q24" s="15" t="s">
        <v>0</v>
      </c>
      <c r="R24" s="15" t="s">
        <v>15</v>
      </c>
      <c r="S24" s="18" t="s">
        <v>8</v>
      </c>
      <c r="T24" s="16" t="s">
        <v>2</v>
      </c>
      <c r="U24" s="23" t="s">
        <v>19</v>
      </c>
      <c r="V24" s="18" t="s">
        <v>16</v>
      </c>
      <c r="W24" s="24" t="s">
        <v>17</v>
      </c>
      <c r="AH24" s="1" t="s">
        <v>3</v>
      </c>
      <c r="AI24" s="4">
        <f>P$4</f>
        <v>8</v>
      </c>
      <c r="AJ24" s="41">
        <v>13</v>
      </c>
      <c r="AK24" s="41">
        <v>11</v>
      </c>
      <c r="AL24" s="43">
        <f t="shared" si="0"/>
        <v>0.84615384615384615</v>
      </c>
      <c r="AM24" s="42" t="s">
        <v>52</v>
      </c>
      <c r="AN24" s="42" t="s">
        <v>46</v>
      </c>
      <c r="AO24" s="4">
        <f>16+6+4+4+5+4+10+6+4+4+8</f>
        <v>71</v>
      </c>
      <c r="AP24" s="46">
        <f t="shared" si="1"/>
        <v>8.875</v>
      </c>
      <c r="AQ24" s="4" t="s">
        <v>108</v>
      </c>
      <c r="AR24" s="52">
        <f t="shared" si="2"/>
        <v>7.5096153846153841</v>
      </c>
      <c r="AS24" s="4" t="s">
        <v>119</v>
      </c>
      <c r="AT24" s="28" t="s">
        <v>42</v>
      </c>
      <c r="AU24" s="49">
        <v>7</v>
      </c>
      <c r="AW24" s="55" t="s">
        <v>138</v>
      </c>
      <c r="AX24" s="7" t="s">
        <v>397</v>
      </c>
      <c r="AY24" s="7"/>
    </row>
    <row r="25" spans="2:51" x14ac:dyDescent="0.25">
      <c r="L25" s="20">
        <v>4</v>
      </c>
      <c r="M25" s="21" t="str">
        <f>IF(I2&gt;0,I2,"")</f>
        <v/>
      </c>
      <c r="N25" s="21" t="str">
        <f>IF(C2&gt;0,C2,"")</f>
        <v/>
      </c>
      <c r="O25" s="25" t="str">
        <f>IF(B2&gt;0,B2,"")</f>
        <v>L</v>
      </c>
      <c r="P25" s="21" t="str">
        <f>IF(V2&gt;0,V2,"")</f>
        <v/>
      </c>
      <c r="Q25" s="21" t="str">
        <f>IF(L2&gt;0,L2,"")</f>
        <v/>
      </c>
      <c r="R25" s="21" t="str">
        <f>IF(J2&gt;0,J2,"")</f>
        <v/>
      </c>
      <c r="S25" s="21" t="str">
        <f>IF(H2&gt;0,H2,"")</f>
        <v/>
      </c>
      <c r="T25" s="25" t="str">
        <f>IF(B2&gt;0,B2,"")</f>
        <v>L</v>
      </c>
      <c r="U25" s="26"/>
      <c r="V25" s="21" t="str">
        <f>IF(R2&gt;0,R2,"")</f>
        <v/>
      </c>
      <c r="W25" s="22" t="str">
        <f>IF(Z2&gt;0,Z2,"")</f>
        <v/>
      </c>
      <c r="AH25" s="1" t="s">
        <v>12</v>
      </c>
      <c r="AI25" s="4">
        <f>O$4</f>
        <v>3</v>
      </c>
      <c r="AJ25" s="4">
        <v>5</v>
      </c>
      <c r="AK25" s="4">
        <v>4</v>
      </c>
      <c r="AL25" s="43">
        <f t="shared" si="0"/>
        <v>0.8</v>
      </c>
      <c r="AM25" s="7" t="s">
        <v>59</v>
      </c>
      <c r="AN25" s="7" t="s">
        <v>82</v>
      </c>
      <c r="AO25" s="4">
        <f>2+11+8+6</f>
        <v>27</v>
      </c>
      <c r="AP25" s="46">
        <f t="shared" si="1"/>
        <v>9</v>
      </c>
      <c r="AQ25" s="4" t="s">
        <v>108</v>
      </c>
      <c r="AR25" s="52">
        <f t="shared" si="2"/>
        <v>7.2</v>
      </c>
      <c r="AS25" s="4" t="s">
        <v>12</v>
      </c>
      <c r="AT25" s="28" t="s">
        <v>10</v>
      </c>
      <c r="AU25" s="49">
        <v>7.5</v>
      </c>
      <c r="AW25" s="55" t="s">
        <v>139</v>
      </c>
      <c r="AX25" s="7" t="s">
        <v>398</v>
      </c>
      <c r="AY25" s="7"/>
    </row>
    <row r="26" spans="2:51" x14ac:dyDescent="0.25">
      <c r="AH26" s="1" t="s">
        <v>5</v>
      </c>
      <c r="AI26" s="4">
        <f>C$4</f>
        <v>6</v>
      </c>
      <c r="AJ26" s="4">
        <v>12</v>
      </c>
      <c r="AK26" s="4">
        <v>8</v>
      </c>
      <c r="AL26" s="43">
        <f t="shared" si="0"/>
        <v>0.66666666666666663</v>
      </c>
      <c r="AM26" s="7" t="s">
        <v>54</v>
      </c>
      <c r="AN26" s="7" t="s">
        <v>47</v>
      </c>
      <c r="AO26" s="4">
        <f>6+2+8+16+4+6+5+11</f>
        <v>58</v>
      </c>
      <c r="AP26" s="46">
        <f t="shared" si="1"/>
        <v>9.6666666666666661</v>
      </c>
      <c r="AQ26" s="4" t="s">
        <v>108</v>
      </c>
      <c r="AR26" s="52">
        <f t="shared" si="2"/>
        <v>6.4444444444444438</v>
      </c>
      <c r="AS26" s="4" t="s">
        <v>121</v>
      </c>
      <c r="AT26" s="28" t="s">
        <v>24</v>
      </c>
      <c r="AU26" s="49">
        <v>8.1669999999999998</v>
      </c>
      <c r="AW26" s="54" t="s">
        <v>140</v>
      </c>
      <c r="AX26" s="7" t="s">
        <v>399</v>
      </c>
      <c r="AY26" s="7"/>
    </row>
    <row r="27" spans="2:51" x14ac:dyDescent="0.25">
      <c r="K27" s="14"/>
      <c r="L27" s="16" t="s">
        <v>2</v>
      </c>
      <c r="M27" s="23" t="s">
        <v>41</v>
      </c>
      <c r="N27" s="16" t="s">
        <v>37</v>
      </c>
      <c r="O27" s="16" t="s">
        <v>2</v>
      </c>
      <c r="P27" s="15" t="s">
        <v>5</v>
      </c>
      <c r="Q27" s="15" t="s">
        <v>1</v>
      </c>
      <c r="R27" s="18">
        <v>3</v>
      </c>
      <c r="S27" s="29" t="s">
        <v>35</v>
      </c>
      <c r="T27" s="18" t="s">
        <v>12</v>
      </c>
      <c r="U27" s="19" t="s">
        <v>3</v>
      </c>
      <c r="V27" s="31"/>
      <c r="AH27" s="1" t="s">
        <v>1</v>
      </c>
      <c r="AI27" s="4">
        <f>E$4</f>
        <v>6</v>
      </c>
      <c r="AJ27" s="4">
        <v>11</v>
      </c>
      <c r="AK27" s="4">
        <v>8</v>
      </c>
      <c r="AL27" s="43">
        <f t="shared" si="0"/>
        <v>0.72727272727272729</v>
      </c>
      <c r="AM27" s="7" t="s">
        <v>55</v>
      </c>
      <c r="AN27" s="7" t="s">
        <v>81</v>
      </c>
      <c r="AO27" s="4">
        <f>5+16+6+8+3+8+6+6</f>
        <v>58</v>
      </c>
      <c r="AP27" s="46">
        <f t="shared" si="1"/>
        <v>9.6666666666666661</v>
      </c>
      <c r="AQ27" s="4" t="s">
        <v>108</v>
      </c>
      <c r="AR27" s="52">
        <f t="shared" si="2"/>
        <v>7.0303030303030303</v>
      </c>
      <c r="AS27" s="4" t="s">
        <v>121</v>
      </c>
      <c r="AT27" s="28" t="s">
        <v>16</v>
      </c>
      <c r="AU27" s="49">
        <v>8.5</v>
      </c>
      <c r="AW27" s="54" t="s">
        <v>141</v>
      </c>
      <c r="AX27" s="7" t="s">
        <v>400</v>
      </c>
      <c r="AY27" s="7" t="s">
        <v>191</v>
      </c>
    </row>
    <row r="28" spans="2:51" x14ac:dyDescent="0.25">
      <c r="K28" s="20">
        <v>5</v>
      </c>
      <c r="L28" s="21" t="str">
        <f>IF(B2&gt;0,B2,"")</f>
        <v>L</v>
      </c>
      <c r="M28" s="21"/>
      <c r="N28" s="21" t="str">
        <f>IF(X2&gt;0,X2,"")</f>
        <v/>
      </c>
      <c r="O28" s="21" t="str">
        <f>IF(B2&gt;0,B2,"")</f>
        <v>L</v>
      </c>
      <c r="P28" s="21" t="str">
        <f>IF(C2&gt;0,C2,"")</f>
        <v/>
      </c>
      <c r="Q28" s="21" t="str">
        <f>IF(E2&gt;0,E2,"")</f>
        <v/>
      </c>
      <c r="R28" s="21" t="str">
        <f>IF(S2&gt;0,S2,"")</f>
        <v/>
      </c>
      <c r="S28" s="25"/>
      <c r="T28" s="21"/>
      <c r="U28" s="22"/>
      <c r="V28" s="32"/>
      <c r="AH28" s="1" t="s">
        <v>4</v>
      </c>
      <c r="AI28" s="4">
        <f>F$4</f>
        <v>4</v>
      </c>
      <c r="AJ28" s="4">
        <v>7</v>
      </c>
      <c r="AK28" s="4">
        <v>6</v>
      </c>
      <c r="AL28" s="43">
        <f t="shared" si="0"/>
        <v>0.8571428571428571</v>
      </c>
      <c r="AM28" s="7" t="s">
        <v>103</v>
      </c>
      <c r="AN28" s="7" t="s">
        <v>104</v>
      </c>
      <c r="AO28" s="4">
        <f>11+6+10+6+5+2</f>
        <v>40</v>
      </c>
      <c r="AP28" s="46">
        <f t="shared" si="1"/>
        <v>10</v>
      </c>
      <c r="AQ28" s="4" t="s">
        <v>23</v>
      </c>
      <c r="AR28" s="52">
        <f t="shared" si="2"/>
        <v>8.5714285714285712</v>
      </c>
      <c r="AS28" s="4" t="s">
        <v>120</v>
      </c>
      <c r="AT28" s="28" t="s">
        <v>6</v>
      </c>
      <c r="AU28" s="49">
        <v>8.8330000000000002</v>
      </c>
      <c r="AW28" s="54" t="s">
        <v>142</v>
      </c>
      <c r="AX28" s="7" t="s">
        <v>401</v>
      </c>
      <c r="AY28" s="7" t="s">
        <v>192</v>
      </c>
    </row>
    <row r="29" spans="2:51" x14ac:dyDescent="0.25">
      <c r="V29" s="30"/>
      <c r="AH29" s="1" t="s">
        <v>16</v>
      </c>
      <c r="AI29" s="4">
        <f>R$4</f>
        <v>3</v>
      </c>
      <c r="AJ29" s="4">
        <v>6</v>
      </c>
      <c r="AK29" s="4">
        <v>5</v>
      </c>
      <c r="AL29" s="43">
        <f t="shared" si="0"/>
        <v>0.83333333333333337</v>
      </c>
      <c r="AM29" s="7" t="s">
        <v>65</v>
      </c>
      <c r="AN29" s="7" t="s">
        <v>106</v>
      </c>
      <c r="AO29" s="4">
        <f>6+6+2+5+16</f>
        <v>35</v>
      </c>
      <c r="AP29" s="46">
        <f t="shared" si="1"/>
        <v>11.666666666666666</v>
      </c>
      <c r="AQ29" s="4" t="s">
        <v>23</v>
      </c>
      <c r="AR29" s="52">
        <f t="shared" si="2"/>
        <v>9.7222222222222214</v>
      </c>
      <c r="AT29" s="28" t="s">
        <v>110</v>
      </c>
      <c r="AU29" s="49">
        <v>8.8569999999999993</v>
      </c>
      <c r="AW29" s="54" t="s">
        <v>143</v>
      </c>
      <c r="AX29" s="7" t="s">
        <v>402</v>
      </c>
      <c r="AY29" s="7"/>
    </row>
    <row r="30" spans="2:51" x14ac:dyDescent="0.25">
      <c r="B30" s="14"/>
      <c r="C30" s="16" t="s">
        <v>2</v>
      </c>
      <c r="D30" s="18" t="s">
        <v>21</v>
      </c>
      <c r="E30" s="15" t="s">
        <v>3</v>
      </c>
      <c r="F30" s="15" t="s">
        <v>12</v>
      </c>
      <c r="G30" s="15" t="s">
        <v>8</v>
      </c>
      <c r="H30" s="17" t="s">
        <v>20</v>
      </c>
      <c r="I30" s="15" t="s">
        <v>17</v>
      </c>
      <c r="J30" s="15" t="s">
        <v>7</v>
      </c>
      <c r="K30" s="15" t="s">
        <v>18</v>
      </c>
      <c r="L30" s="15" t="s">
        <v>6</v>
      </c>
      <c r="M30" s="16" t="s">
        <v>2</v>
      </c>
      <c r="N30" s="15" t="s">
        <v>0</v>
      </c>
      <c r="O30" s="18" t="s">
        <v>10</v>
      </c>
      <c r="P30" s="23" t="s">
        <v>11</v>
      </c>
      <c r="Q30" s="18" t="s">
        <v>12</v>
      </c>
      <c r="R30" s="15" t="s">
        <v>3</v>
      </c>
      <c r="S30" s="18" t="s">
        <v>13</v>
      </c>
      <c r="T30" s="24" t="s">
        <v>4</v>
      </c>
      <c r="AH30" s="1" t="s">
        <v>6</v>
      </c>
      <c r="AI30" s="4">
        <f>I$4</f>
        <v>4</v>
      </c>
      <c r="AJ30" s="4">
        <v>7</v>
      </c>
      <c r="AK30" s="4">
        <v>6</v>
      </c>
      <c r="AL30" s="43">
        <f t="shared" si="0"/>
        <v>0.8571428571428571</v>
      </c>
      <c r="AM30" s="7" t="s">
        <v>62</v>
      </c>
      <c r="AN30" s="7" t="s">
        <v>83</v>
      </c>
      <c r="AO30" s="4">
        <f>6+8+5+8+4+16</f>
        <v>47</v>
      </c>
      <c r="AP30" s="46">
        <f t="shared" si="1"/>
        <v>11.75</v>
      </c>
      <c r="AQ30" s="4" t="s">
        <v>23</v>
      </c>
      <c r="AR30" s="52">
        <f t="shared" si="2"/>
        <v>10.071428571428571</v>
      </c>
      <c r="AT30" s="28" t="s">
        <v>7</v>
      </c>
      <c r="AU30" s="49">
        <v>8.875</v>
      </c>
      <c r="AW30" s="54" t="s">
        <v>144</v>
      </c>
      <c r="AX30" s="7" t="s">
        <v>403</v>
      </c>
      <c r="AY30" s="7" t="s">
        <v>193</v>
      </c>
    </row>
    <row r="31" spans="2:51" x14ac:dyDescent="0.25">
      <c r="B31" s="20">
        <v>6</v>
      </c>
      <c r="C31" s="25" t="str">
        <f>IF(B2&gt;0,B2,"")</f>
        <v>L</v>
      </c>
      <c r="D31" s="21" t="str">
        <f>IF(Y2&gt;0,Y2,"")</f>
        <v/>
      </c>
      <c r="E31" s="21" t="str">
        <f>IF(P2&gt;0,P2,"")</f>
        <v>N</v>
      </c>
      <c r="F31" s="21" t="str">
        <f>IF(O2&gt;0,O2,"")</f>
        <v>E</v>
      </c>
      <c r="G31" s="21" t="str">
        <f>IF(H2&gt;0,H2,"")</f>
        <v/>
      </c>
      <c r="H31" s="26"/>
      <c r="I31" s="21" t="str">
        <f>IF(Z2&gt;0,Z2,"")</f>
        <v/>
      </c>
      <c r="J31" s="21" t="str">
        <f>IF(K2&gt;0,K2,"")</f>
        <v/>
      </c>
      <c r="K31" s="21" t="str">
        <f>IF(W2&gt;0,W2,"")</f>
        <v/>
      </c>
      <c r="L31" s="21" t="str">
        <f>IF(I2&gt;0,I2,"")</f>
        <v/>
      </c>
      <c r="M31" s="25" t="str">
        <f>IF(B2&gt;0,B2,"")</f>
        <v>L</v>
      </c>
      <c r="N31" s="21" t="str">
        <f>IF(L2&gt;0,L2,"")</f>
        <v/>
      </c>
      <c r="O31" s="21" t="str">
        <f>IF(M2&gt;0,M2,"")</f>
        <v>N</v>
      </c>
      <c r="P31" s="26"/>
      <c r="Q31" s="21" t="str">
        <f>IF(O2&gt;0,O2,"")</f>
        <v>E</v>
      </c>
      <c r="R31" s="21" t="str">
        <f>IF(P2&gt;0,P2,"")</f>
        <v>N</v>
      </c>
      <c r="S31" s="21" t="str">
        <f>IF(Q2&gt;0,Q2,"")</f>
        <v>T</v>
      </c>
      <c r="T31" s="22" t="str">
        <f>IF(F2&gt;0,F2,"")</f>
        <v/>
      </c>
      <c r="AH31" s="1" t="s">
        <v>29</v>
      </c>
      <c r="AI31" s="4">
        <f>G$4</f>
        <v>4</v>
      </c>
      <c r="AJ31" s="4">
        <v>8</v>
      </c>
      <c r="AK31" s="4">
        <v>6</v>
      </c>
      <c r="AL31" s="43">
        <f t="shared" si="0"/>
        <v>0.75</v>
      </c>
      <c r="AM31" s="7" t="s">
        <v>56</v>
      </c>
      <c r="AN31" s="7" t="s">
        <v>105</v>
      </c>
      <c r="AO31" s="4">
        <f>6+5+6+16+10+8</f>
        <v>51</v>
      </c>
      <c r="AP31" s="46">
        <f t="shared" si="1"/>
        <v>12.75</v>
      </c>
      <c r="AQ31" s="4" t="s">
        <v>23</v>
      </c>
      <c r="AR31" s="52">
        <f t="shared" si="2"/>
        <v>9.5625</v>
      </c>
      <c r="AT31" s="28" t="s">
        <v>12</v>
      </c>
      <c r="AU31" s="49">
        <v>9</v>
      </c>
      <c r="AW31" s="54" t="s">
        <v>145</v>
      </c>
      <c r="AX31" s="7" t="s">
        <v>404</v>
      </c>
      <c r="AY31" s="7" t="s">
        <v>194</v>
      </c>
    </row>
    <row r="32" spans="2:51" x14ac:dyDescent="0.25">
      <c r="AH32" s="1" t="s">
        <v>7</v>
      </c>
      <c r="AI32" s="4">
        <f>K$4</f>
        <v>3</v>
      </c>
      <c r="AJ32" s="4">
        <v>6</v>
      </c>
      <c r="AK32" s="4">
        <v>6</v>
      </c>
      <c r="AL32" s="43">
        <f t="shared" si="0"/>
        <v>1</v>
      </c>
      <c r="AM32" s="7" t="s">
        <v>58</v>
      </c>
      <c r="AN32" s="7" t="s">
        <v>58</v>
      </c>
      <c r="AO32" s="4">
        <f>4+8+5+4+8+4</f>
        <v>33</v>
      </c>
      <c r="AP32" s="46">
        <f t="shared" si="1"/>
        <v>11</v>
      </c>
      <c r="AQ32" s="4" t="s">
        <v>23</v>
      </c>
      <c r="AR32" s="52">
        <f t="shared" ref="AR32:AR56" si="3">AL32*AP32</f>
        <v>11</v>
      </c>
      <c r="AT32" s="28" t="s">
        <v>111</v>
      </c>
      <c r="AU32" s="49">
        <v>9.25</v>
      </c>
      <c r="AW32" s="54" t="s">
        <v>146</v>
      </c>
      <c r="AX32" s="7" t="s">
        <v>405</v>
      </c>
      <c r="AY32" s="7"/>
    </row>
    <row r="33" spans="1:51" x14ac:dyDescent="0.25">
      <c r="Q33" s="14"/>
      <c r="R33" s="18" t="s">
        <v>13</v>
      </c>
      <c r="S33" s="17" t="s">
        <v>26</v>
      </c>
      <c r="T33" s="17" t="s">
        <v>27</v>
      </c>
      <c r="U33" s="15" t="s">
        <v>14</v>
      </c>
      <c r="V33" s="16" t="s">
        <v>2</v>
      </c>
      <c r="W33" s="16" t="s">
        <v>2</v>
      </c>
      <c r="X33" s="18" t="s">
        <v>18</v>
      </c>
      <c r="Y33" s="24" t="s">
        <v>3</v>
      </c>
      <c r="AH33" s="1" t="s">
        <v>15</v>
      </c>
      <c r="AI33" s="4">
        <f>J$4</f>
        <v>3</v>
      </c>
      <c r="AJ33" s="4">
        <v>5</v>
      </c>
      <c r="AK33" s="4">
        <v>5</v>
      </c>
      <c r="AL33" s="43">
        <f t="shared" si="0"/>
        <v>1</v>
      </c>
      <c r="AM33" s="7" t="s">
        <v>57</v>
      </c>
      <c r="AN33" s="7" t="s">
        <v>57</v>
      </c>
      <c r="AO33" s="4">
        <f>10+5+8+4+8</f>
        <v>35</v>
      </c>
      <c r="AP33" s="46">
        <f t="shared" si="1"/>
        <v>11.666666666666666</v>
      </c>
      <c r="AQ33" s="4" t="s">
        <v>23</v>
      </c>
      <c r="AR33" s="52">
        <f t="shared" si="3"/>
        <v>11.666666666666666</v>
      </c>
      <c r="AT33" s="28" t="s">
        <v>3</v>
      </c>
      <c r="AU33" s="49">
        <v>9.25</v>
      </c>
      <c r="AW33" s="55" t="s">
        <v>147</v>
      </c>
      <c r="AY33" s="7" t="s">
        <v>195</v>
      </c>
    </row>
    <row r="34" spans="1:51" x14ac:dyDescent="0.25">
      <c r="Q34" s="20">
        <v>7</v>
      </c>
      <c r="R34" s="21" t="str">
        <f>IF(Q2&gt;0,Q2,"")</f>
        <v>T</v>
      </c>
      <c r="S34" s="26"/>
      <c r="T34" s="26"/>
      <c r="U34" s="21" t="str">
        <f>IF(T2&gt;0,T2,"")</f>
        <v/>
      </c>
      <c r="V34" s="25" t="str">
        <f>IF(B2&gt;0,B2,"")</f>
        <v>L</v>
      </c>
      <c r="W34" s="25" t="str">
        <f>IF(B2&gt;0,B2,"")</f>
        <v>L</v>
      </c>
      <c r="X34" s="21" t="str">
        <f>IF(W2&gt;0,W2,"")</f>
        <v/>
      </c>
      <c r="Y34" s="22" t="str">
        <f>IF(P2&gt;0,P2,"")</f>
        <v>N</v>
      </c>
      <c r="AH34" s="1" t="s">
        <v>10</v>
      </c>
      <c r="AI34" s="4">
        <f>M$4</f>
        <v>3</v>
      </c>
      <c r="AJ34" s="4">
        <v>6</v>
      </c>
      <c r="AK34" s="4">
        <v>6</v>
      </c>
      <c r="AL34" s="43">
        <f t="shared" si="0"/>
        <v>1</v>
      </c>
      <c r="AM34" s="7" t="s">
        <v>64</v>
      </c>
      <c r="AN34" s="7" t="s">
        <v>64</v>
      </c>
      <c r="AO34" s="4">
        <f>5+2+11+6+8+4</f>
        <v>36</v>
      </c>
      <c r="AP34" s="46">
        <f t="shared" si="1"/>
        <v>12</v>
      </c>
      <c r="AQ34" s="4" t="s">
        <v>23</v>
      </c>
      <c r="AR34" s="52">
        <f t="shared" si="3"/>
        <v>12</v>
      </c>
      <c r="AT34" s="28" t="s">
        <v>17</v>
      </c>
      <c r="AU34" s="49">
        <v>9.5709999999999997</v>
      </c>
      <c r="AW34" s="54" t="s">
        <v>148</v>
      </c>
      <c r="AY34" s="7" t="s">
        <v>196</v>
      </c>
    </row>
    <row r="35" spans="1:51" x14ac:dyDescent="0.25">
      <c r="AH35" s="1" t="s">
        <v>8</v>
      </c>
      <c r="AI35" s="4">
        <f>H$4</f>
        <v>4</v>
      </c>
      <c r="AJ35" s="4">
        <v>8</v>
      </c>
      <c r="AK35" s="4">
        <v>8</v>
      </c>
      <c r="AL35" s="43">
        <f t="shared" si="0"/>
        <v>1</v>
      </c>
      <c r="AM35" s="7" t="s">
        <v>60</v>
      </c>
      <c r="AN35" s="7" t="s">
        <v>60</v>
      </c>
      <c r="AO35" s="4">
        <f>6+4+5+16+4+2+2+10</f>
        <v>49</v>
      </c>
      <c r="AP35" s="46">
        <f t="shared" si="1"/>
        <v>12.25</v>
      </c>
      <c r="AQ35" s="4" t="s">
        <v>23</v>
      </c>
      <c r="AR35" s="52">
        <f t="shared" si="3"/>
        <v>12.25</v>
      </c>
      <c r="AT35" s="28" t="s">
        <v>0</v>
      </c>
      <c r="AU35" s="49">
        <v>9.8000000000000007</v>
      </c>
      <c r="AW35" s="54" t="s">
        <v>149</v>
      </c>
      <c r="AY35" s="7" t="s">
        <v>197</v>
      </c>
    </row>
    <row r="36" spans="1:51" x14ac:dyDescent="0.25">
      <c r="A36" s="14"/>
      <c r="B36" s="18" t="s">
        <v>28</v>
      </c>
      <c r="C36" s="18" t="s">
        <v>3</v>
      </c>
      <c r="D36" s="18" t="s">
        <v>10</v>
      </c>
      <c r="E36" s="18" t="s">
        <v>29</v>
      </c>
      <c r="F36" s="18" t="s">
        <v>16</v>
      </c>
      <c r="G36" s="27" t="s">
        <v>2</v>
      </c>
      <c r="H36" s="27" t="s">
        <v>2</v>
      </c>
      <c r="I36" s="18" t="s">
        <v>29</v>
      </c>
      <c r="J36" s="18" t="s">
        <v>28</v>
      </c>
      <c r="K36" s="17" t="s">
        <v>23</v>
      </c>
      <c r="L36" s="18" t="s">
        <v>8</v>
      </c>
      <c r="M36" s="18" t="s">
        <v>28</v>
      </c>
      <c r="N36" s="19" t="s">
        <v>13</v>
      </c>
      <c r="O36" s="36" t="s">
        <v>21</v>
      </c>
      <c r="P36" s="15" t="s">
        <v>5</v>
      </c>
      <c r="Q36" s="18" t="s">
        <v>7</v>
      </c>
      <c r="R36" s="18" t="s">
        <v>24</v>
      </c>
      <c r="S36" s="17" t="s">
        <v>30</v>
      </c>
      <c r="T36" s="34" t="s">
        <v>31</v>
      </c>
      <c r="U36" s="18" t="s">
        <v>4</v>
      </c>
      <c r="V36" s="18" t="s">
        <v>29</v>
      </c>
      <c r="W36" s="18" t="s">
        <v>1</v>
      </c>
      <c r="X36" s="18" t="s">
        <v>10</v>
      </c>
      <c r="Y36" s="18" t="s">
        <v>12</v>
      </c>
      <c r="Z36" s="38"/>
      <c r="AH36" s="1" t="s">
        <v>0</v>
      </c>
      <c r="AI36" s="4">
        <f>L$4</f>
        <v>3</v>
      </c>
      <c r="AJ36" s="4">
        <v>5</v>
      </c>
      <c r="AK36" s="4">
        <v>5</v>
      </c>
      <c r="AL36" s="43">
        <f t="shared" si="0"/>
        <v>1</v>
      </c>
      <c r="AM36" s="7" t="s">
        <v>61</v>
      </c>
      <c r="AN36" s="7" t="s">
        <v>61</v>
      </c>
      <c r="AO36" s="4">
        <f>8+4+5+16+6</f>
        <v>39</v>
      </c>
      <c r="AP36" s="46">
        <f t="shared" si="1"/>
        <v>13</v>
      </c>
      <c r="AQ36" s="4" t="s">
        <v>23</v>
      </c>
      <c r="AR36" s="52">
        <f t="shared" si="3"/>
        <v>13</v>
      </c>
      <c r="AT36" s="28" t="s">
        <v>30</v>
      </c>
      <c r="AU36" s="49">
        <v>10.167</v>
      </c>
      <c r="AW36" s="55" t="s">
        <v>124</v>
      </c>
      <c r="AY36" s="7" t="s">
        <v>198</v>
      </c>
    </row>
    <row r="37" spans="1:51" x14ac:dyDescent="0.25">
      <c r="A37" s="20">
        <v>8</v>
      </c>
      <c r="B37" s="21" t="str">
        <f>IF(D2&gt;0,D2,"")</f>
        <v/>
      </c>
      <c r="C37" s="21" t="str">
        <f>IF(P2&gt;0,P2,"")</f>
        <v>N</v>
      </c>
      <c r="D37" s="21" t="str">
        <f>IF(M2&gt;0,M2,"")</f>
        <v>N</v>
      </c>
      <c r="E37" s="21" t="str">
        <f>IF(G2&gt;0,G2,"")</f>
        <v/>
      </c>
      <c r="F37" s="21" t="str">
        <f>IF(R2&gt;0,R2,"")</f>
        <v/>
      </c>
      <c r="G37" s="21" t="str">
        <f>IF(B2&gt;0,B2,"")</f>
        <v>L</v>
      </c>
      <c r="H37" s="21" t="str">
        <f>IF(B2&gt;0,B2,"")</f>
        <v>L</v>
      </c>
      <c r="I37" s="21" t="str">
        <f>IF(G2&gt;0,G2,"")</f>
        <v/>
      </c>
      <c r="J37" s="21" t="str">
        <f>IF(D2&gt;0,D2,"")</f>
        <v/>
      </c>
      <c r="K37" s="21"/>
      <c r="L37" s="21" t="str">
        <f>IF(H2&gt;0,H2,"")</f>
        <v/>
      </c>
      <c r="M37" s="21" t="str">
        <f>IF(D2&gt;0,D2,"")</f>
        <v/>
      </c>
      <c r="N37" s="22" t="str">
        <f>IF(Q2&gt;0,Q2,"")</f>
        <v>T</v>
      </c>
      <c r="O37" s="35" t="str">
        <f>IF(Y2&gt;0,Y2,"")</f>
        <v/>
      </c>
      <c r="P37" s="21" t="str">
        <f>IF(C2&gt;0,C2,"")</f>
        <v/>
      </c>
      <c r="Q37" s="21" t="str">
        <f>IF(K2&gt;0,K2,"")</f>
        <v/>
      </c>
      <c r="R37" s="21" t="str">
        <f>IF(U2&gt;0,U2,"")</f>
        <v/>
      </c>
      <c r="S37" s="21"/>
      <c r="T37" s="21"/>
      <c r="U37" s="21" t="str">
        <f>IF(F2&gt;0,F2,"")</f>
        <v/>
      </c>
      <c r="V37" s="21" t="str">
        <f>IF(G2&gt;0,G2,"")</f>
        <v/>
      </c>
      <c r="W37" s="21" t="str">
        <f>IF(E2&gt;0,E2,"")</f>
        <v/>
      </c>
      <c r="X37" s="21" t="str">
        <f>IF(M2&gt;0,M2,"")</f>
        <v>N</v>
      </c>
      <c r="Y37" s="21" t="str">
        <f>IF(O2&gt;0,O2,"")</f>
        <v>E</v>
      </c>
      <c r="Z37" s="39">
        <v>9</v>
      </c>
      <c r="AH37" s="1" t="s">
        <v>13</v>
      </c>
      <c r="AI37" s="4">
        <f>Q$4</f>
        <v>3</v>
      </c>
      <c r="AJ37" s="4">
        <v>5</v>
      </c>
      <c r="AK37" s="4">
        <v>5</v>
      </c>
      <c r="AL37" s="43">
        <f t="shared" si="0"/>
        <v>1</v>
      </c>
      <c r="AM37" s="7" t="s">
        <v>63</v>
      </c>
      <c r="AN37" s="7" t="s">
        <v>63</v>
      </c>
      <c r="AO37" s="4">
        <f>11+6+2+10+4</f>
        <v>33</v>
      </c>
      <c r="AP37" s="46">
        <f t="shared" si="1"/>
        <v>11</v>
      </c>
      <c r="AQ37" s="4" t="s">
        <v>23</v>
      </c>
      <c r="AR37" s="52">
        <f t="shared" si="3"/>
        <v>11</v>
      </c>
      <c r="AT37" s="28" t="s">
        <v>23</v>
      </c>
      <c r="AU37" s="49">
        <v>10.333</v>
      </c>
      <c r="AW37" s="55" t="s">
        <v>125</v>
      </c>
      <c r="AY37" s="7" t="s">
        <v>199</v>
      </c>
    </row>
    <row r="38" spans="1:51" x14ac:dyDescent="0.25">
      <c r="AH38" s="1" t="s">
        <v>14</v>
      </c>
      <c r="AI38" s="4">
        <f>T$4</f>
        <v>2</v>
      </c>
      <c r="AJ38" s="4">
        <v>4</v>
      </c>
      <c r="AK38" s="4">
        <v>4</v>
      </c>
      <c r="AL38" s="43">
        <f t="shared" si="0"/>
        <v>1</v>
      </c>
      <c r="AM38" s="7" t="s">
        <v>66</v>
      </c>
      <c r="AN38" s="7" t="s">
        <v>66</v>
      </c>
      <c r="AO38" s="4">
        <f>2+16+3+11</f>
        <v>32</v>
      </c>
      <c r="AP38" s="46">
        <f t="shared" si="1"/>
        <v>16</v>
      </c>
      <c r="AQ38" s="4" t="s">
        <v>23</v>
      </c>
      <c r="AR38" s="52">
        <f t="shared" si="3"/>
        <v>16</v>
      </c>
      <c r="AT38" s="50" t="s">
        <v>21</v>
      </c>
      <c r="AU38" s="51">
        <v>12.5</v>
      </c>
      <c r="AW38" s="54" t="s">
        <v>126</v>
      </c>
      <c r="AY38" s="7" t="s">
        <v>200</v>
      </c>
    </row>
    <row r="39" spans="1:51" x14ac:dyDescent="0.25">
      <c r="A39" s="14"/>
      <c r="B39" s="23" t="s">
        <v>33</v>
      </c>
      <c r="C39" s="23" t="s">
        <v>34</v>
      </c>
      <c r="D39" s="18" t="s">
        <v>28</v>
      </c>
      <c r="E39" s="18" t="s">
        <v>35</v>
      </c>
      <c r="F39" s="15">
        <v>3</v>
      </c>
      <c r="G39" s="15" t="s">
        <v>14</v>
      </c>
      <c r="H39" s="15" t="s">
        <v>3</v>
      </c>
      <c r="I39" s="15" t="s">
        <v>9</v>
      </c>
      <c r="J39" s="15" t="s">
        <v>15</v>
      </c>
      <c r="K39" s="15" t="s">
        <v>5</v>
      </c>
      <c r="L39" s="24" t="s">
        <v>3</v>
      </c>
      <c r="AH39" s="1" t="s">
        <v>24</v>
      </c>
      <c r="AI39" s="4">
        <f>U$4</f>
        <v>2</v>
      </c>
      <c r="AJ39" s="4">
        <v>4</v>
      </c>
      <c r="AK39" s="4">
        <v>4</v>
      </c>
      <c r="AL39" s="43">
        <f t="shared" si="0"/>
        <v>1</v>
      </c>
      <c r="AM39" s="7" t="s">
        <v>67</v>
      </c>
      <c r="AN39" s="7" t="s">
        <v>67</v>
      </c>
      <c r="AO39" s="4">
        <f>8+4+6+2</f>
        <v>20</v>
      </c>
      <c r="AP39" s="46">
        <f t="shared" si="1"/>
        <v>10</v>
      </c>
      <c r="AQ39" s="4" t="s">
        <v>23</v>
      </c>
      <c r="AR39" s="52">
        <f t="shared" si="3"/>
        <v>10</v>
      </c>
      <c r="AT39" s="4" t="s">
        <v>18</v>
      </c>
      <c r="AW39" s="54" t="s">
        <v>150</v>
      </c>
      <c r="AY39" s="7" t="s">
        <v>201</v>
      </c>
    </row>
    <row r="40" spans="1:51" x14ac:dyDescent="0.25">
      <c r="A40" s="20">
        <v>10</v>
      </c>
      <c r="B40" s="26"/>
      <c r="C40" s="26"/>
      <c r="D40" s="21" t="str">
        <f>IF(D2&gt;0,D2,"")</f>
        <v/>
      </c>
      <c r="E40" s="21"/>
      <c r="F40" s="21" t="str">
        <f>IF(S2&gt;0,S2,"")</f>
        <v/>
      </c>
      <c r="G40" s="21" t="str">
        <f>IF(T2&gt;0,T2,"")</f>
        <v/>
      </c>
      <c r="H40" s="21" t="str">
        <f>IF(P2&gt;0,P2,"")</f>
        <v>N</v>
      </c>
      <c r="I40" s="21" t="str">
        <f>IF(V2&gt;0,V2,"")</f>
        <v/>
      </c>
      <c r="J40" s="21" t="str">
        <f>IF(J2&gt;0,J2,"")</f>
        <v/>
      </c>
      <c r="K40" s="21" t="str">
        <f>IF(C2&gt;0,C2,"")</f>
        <v/>
      </c>
      <c r="L40" s="22" t="str">
        <f>IF(P2&gt;0,P2,"")</f>
        <v>N</v>
      </c>
      <c r="AH40" s="1" t="s">
        <v>9</v>
      </c>
      <c r="AI40" s="4">
        <f>V$4</f>
        <v>2</v>
      </c>
      <c r="AJ40" s="4">
        <v>4</v>
      </c>
      <c r="AK40" s="4">
        <v>4</v>
      </c>
      <c r="AL40" s="43">
        <f t="shared" si="0"/>
        <v>1</v>
      </c>
      <c r="AM40" s="42" t="s">
        <v>68</v>
      </c>
      <c r="AN40" s="42" t="s">
        <v>68</v>
      </c>
      <c r="AO40" s="4">
        <f>16+5+11+5</f>
        <v>37</v>
      </c>
      <c r="AP40" s="46">
        <f t="shared" si="1"/>
        <v>18.5</v>
      </c>
      <c r="AQ40" s="4" t="s">
        <v>23</v>
      </c>
      <c r="AR40" s="52">
        <f t="shared" si="3"/>
        <v>18.5</v>
      </c>
      <c r="AT40" s="4" t="s">
        <v>5</v>
      </c>
      <c r="AW40" s="54" t="s">
        <v>151</v>
      </c>
      <c r="AY40" s="7"/>
    </row>
    <row r="41" spans="1:51" x14ac:dyDescent="0.25">
      <c r="AH41" s="1" t="s">
        <v>18</v>
      </c>
      <c r="AI41" s="4">
        <f>W$4</f>
        <v>2</v>
      </c>
      <c r="AJ41" s="4">
        <v>4</v>
      </c>
      <c r="AK41" s="4">
        <v>4</v>
      </c>
      <c r="AL41" s="43">
        <f t="shared" si="0"/>
        <v>1</v>
      </c>
      <c r="AM41" s="7" t="s">
        <v>69</v>
      </c>
      <c r="AN41" s="7" t="s">
        <v>69</v>
      </c>
      <c r="AO41" s="4">
        <f>6+6+16+11</f>
        <v>39</v>
      </c>
      <c r="AP41" s="46">
        <f t="shared" si="1"/>
        <v>19.5</v>
      </c>
      <c r="AQ41" s="4" t="s">
        <v>23</v>
      </c>
      <c r="AR41" s="52">
        <f t="shared" si="3"/>
        <v>19.5</v>
      </c>
      <c r="AT41" s="4" t="s">
        <v>9</v>
      </c>
      <c r="AW41" s="54" t="s">
        <v>152</v>
      </c>
      <c r="AY41" s="7" t="s">
        <v>202</v>
      </c>
    </row>
    <row r="42" spans="1:51" x14ac:dyDescent="0.25">
      <c r="B42" s="7" t="s">
        <v>43</v>
      </c>
      <c r="AH42" s="1" t="s">
        <v>37</v>
      </c>
      <c r="AI42" s="4">
        <f>X$4</f>
        <v>2</v>
      </c>
      <c r="AJ42" s="4">
        <v>4</v>
      </c>
      <c r="AK42" s="4">
        <v>4</v>
      </c>
      <c r="AL42" s="43">
        <f t="shared" si="0"/>
        <v>1</v>
      </c>
      <c r="AM42" s="7" t="s">
        <v>71</v>
      </c>
      <c r="AN42" s="7" t="s">
        <v>71</v>
      </c>
      <c r="AO42" s="4">
        <f>4+6+2+16</f>
        <v>28</v>
      </c>
      <c r="AP42" s="46">
        <f t="shared" si="1"/>
        <v>14</v>
      </c>
      <c r="AQ42" s="4" t="s">
        <v>23</v>
      </c>
      <c r="AR42" s="52">
        <f t="shared" si="3"/>
        <v>14</v>
      </c>
      <c r="AT42" s="4" t="s">
        <v>108</v>
      </c>
      <c r="AW42" s="54" t="s">
        <v>153</v>
      </c>
      <c r="AY42" s="7" t="s">
        <v>203</v>
      </c>
    </row>
    <row r="43" spans="1:51" x14ac:dyDescent="0.25">
      <c r="B43" s="7" t="s">
        <v>117</v>
      </c>
      <c r="AH43" s="1" t="s">
        <v>21</v>
      </c>
      <c r="AI43" s="4">
        <f>Y$4</f>
        <v>2</v>
      </c>
      <c r="AJ43" s="4">
        <v>4</v>
      </c>
      <c r="AK43" s="4">
        <v>4</v>
      </c>
      <c r="AL43" s="43">
        <f t="shared" si="0"/>
        <v>1</v>
      </c>
      <c r="AM43" s="42" t="s">
        <v>72</v>
      </c>
      <c r="AN43" s="42" t="s">
        <v>72</v>
      </c>
      <c r="AO43" s="4">
        <f>16+11+5+8</f>
        <v>40</v>
      </c>
      <c r="AP43" s="46">
        <f t="shared" si="1"/>
        <v>20</v>
      </c>
      <c r="AQ43" s="4" t="s">
        <v>23</v>
      </c>
      <c r="AR43" s="52">
        <f t="shared" si="3"/>
        <v>20</v>
      </c>
      <c r="AT43" s="4" t="s">
        <v>36</v>
      </c>
      <c r="AW43" s="54" t="s">
        <v>154</v>
      </c>
      <c r="AY43" s="7" t="s">
        <v>204</v>
      </c>
    </row>
    <row r="44" spans="1:51" x14ac:dyDescent="0.25">
      <c r="B44" s="3" t="s">
        <v>38</v>
      </c>
      <c r="AH44" s="44" t="s">
        <v>32</v>
      </c>
      <c r="AI44" s="4">
        <v>1</v>
      </c>
      <c r="AJ44" s="4">
        <v>2</v>
      </c>
      <c r="AK44" s="4">
        <v>2</v>
      </c>
      <c r="AL44" s="43">
        <f t="shared" si="0"/>
        <v>1</v>
      </c>
      <c r="AM44" s="42" t="s">
        <v>101</v>
      </c>
      <c r="AN44" s="42" t="s">
        <v>101</v>
      </c>
      <c r="AO44" s="4">
        <f>8+5</f>
        <v>13</v>
      </c>
      <c r="AP44" s="46">
        <f t="shared" si="1"/>
        <v>13</v>
      </c>
      <c r="AQ44" s="4" t="s">
        <v>23</v>
      </c>
      <c r="AR44" s="52">
        <f t="shared" si="3"/>
        <v>13</v>
      </c>
      <c r="AT44" s="4" t="s">
        <v>40</v>
      </c>
      <c r="AW44" s="56" t="s">
        <v>155</v>
      </c>
      <c r="AY44" s="7" t="s">
        <v>205</v>
      </c>
    </row>
    <row r="45" spans="1:51" x14ac:dyDescent="0.25">
      <c r="B45" s="7" t="s">
        <v>77</v>
      </c>
      <c r="AH45" s="44" t="s">
        <v>19</v>
      </c>
      <c r="AI45" s="4">
        <v>1</v>
      </c>
      <c r="AJ45" s="4">
        <v>2</v>
      </c>
      <c r="AK45" s="4">
        <v>2</v>
      </c>
      <c r="AL45" s="43">
        <f t="shared" si="0"/>
        <v>1</v>
      </c>
      <c r="AM45" s="42" t="s">
        <v>87</v>
      </c>
      <c r="AN45" s="42" t="s">
        <v>87</v>
      </c>
      <c r="AO45" s="4">
        <f>16+5</f>
        <v>21</v>
      </c>
      <c r="AP45" s="46">
        <f t="shared" si="1"/>
        <v>21</v>
      </c>
      <c r="AQ45" s="4" t="s">
        <v>23</v>
      </c>
      <c r="AR45" s="52">
        <f t="shared" si="3"/>
        <v>21</v>
      </c>
      <c r="AT45" s="4" t="s">
        <v>8</v>
      </c>
      <c r="AW45" s="57" t="s">
        <v>127</v>
      </c>
      <c r="AY45" s="7" t="s">
        <v>206</v>
      </c>
    </row>
    <row r="46" spans="1:51" x14ac:dyDescent="0.25">
      <c r="B46" s="3" t="s">
        <v>39</v>
      </c>
      <c r="AH46" s="44" t="s">
        <v>41</v>
      </c>
      <c r="AI46" s="4">
        <v>1</v>
      </c>
      <c r="AJ46" s="4">
        <v>2</v>
      </c>
      <c r="AK46" s="4">
        <v>2</v>
      </c>
      <c r="AL46" s="43">
        <f t="shared" si="0"/>
        <v>1</v>
      </c>
      <c r="AM46" s="42" t="s">
        <v>88</v>
      </c>
      <c r="AN46" s="42" t="s">
        <v>88</v>
      </c>
      <c r="AO46" s="4">
        <f>16+4</f>
        <v>20</v>
      </c>
      <c r="AP46" s="46">
        <f t="shared" si="1"/>
        <v>20</v>
      </c>
      <c r="AQ46" s="4" t="s">
        <v>23</v>
      </c>
      <c r="AR46" s="52">
        <f t="shared" si="3"/>
        <v>20</v>
      </c>
      <c r="AW46" t="s">
        <v>128</v>
      </c>
      <c r="AY46" s="7" t="s">
        <v>207</v>
      </c>
    </row>
    <row r="47" spans="1:51" x14ac:dyDescent="0.25">
      <c r="B47" s="7" t="s">
        <v>76</v>
      </c>
      <c r="AH47" s="44" t="s">
        <v>35</v>
      </c>
      <c r="AI47" s="4">
        <v>1</v>
      </c>
      <c r="AJ47" s="4">
        <v>2</v>
      </c>
      <c r="AK47" s="4">
        <v>2</v>
      </c>
      <c r="AL47" s="43">
        <f t="shared" si="0"/>
        <v>1</v>
      </c>
      <c r="AM47" s="7" t="s">
        <v>89</v>
      </c>
      <c r="AN47" s="7" t="s">
        <v>89</v>
      </c>
      <c r="AO47" s="4">
        <f>3+4</f>
        <v>7</v>
      </c>
      <c r="AP47" s="46">
        <f t="shared" si="1"/>
        <v>7</v>
      </c>
      <c r="AQ47" s="4" t="s">
        <v>108</v>
      </c>
      <c r="AR47" s="52">
        <f t="shared" si="3"/>
        <v>7</v>
      </c>
      <c r="AS47" s="4" t="s">
        <v>115</v>
      </c>
      <c r="AW47" t="s">
        <v>129</v>
      </c>
      <c r="AY47" s="7"/>
    </row>
    <row r="48" spans="1:51" x14ac:dyDescent="0.25">
      <c r="B48" s="7" t="s">
        <v>79</v>
      </c>
      <c r="AH48" s="44" t="s">
        <v>20</v>
      </c>
      <c r="AI48" s="4">
        <v>1</v>
      </c>
      <c r="AJ48" s="4">
        <v>2</v>
      </c>
      <c r="AK48" s="4">
        <v>2</v>
      </c>
      <c r="AL48" s="43">
        <f t="shared" si="0"/>
        <v>1</v>
      </c>
      <c r="AM48" s="7" t="s">
        <v>90</v>
      </c>
      <c r="AN48" s="7" t="s">
        <v>90</v>
      </c>
      <c r="AO48" s="4">
        <f>8+5</f>
        <v>13</v>
      </c>
      <c r="AP48" s="46">
        <f t="shared" si="1"/>
        <v>13</v>
      </c>
      <c r="AQ48" s="4" t="s">
        <v>23</v>
      </c>
      <c r="AR48" s="52">
        <f t="shared" si="3"/>
        <v>13</v>
      </c>
      <c r="AW48" t="s">
        <v>130</v>
      </c>
      <c r="AY48" s="7" t="s">
        <v>208</v>
      </c>
    </row>
    <row r="49" spans="2:51" x14ac:dyDescent="0.25">
      <c r="B49" s="7" t="s">
        <v>98</v>
      </c>
      <c r="AH49" s="44" t="s">
        <v>11</v>
      </c>
      <c r="AI49" s="4">
        <v>1</v>
      </c>
      <c r="AJ49" s="4">
        <v>2</v>
      </c>
      <c r="AK49" s="4">
        <v>2</v>
      </c>
      <c r="AL49" s="43">
        <f t="shared" si="0"/>
        <v>1</v>
      </c>
      <c r="AM49" s="7" t="s">
        <v>91</v>
      </c>
      <c r="AN49" s="7" t="s">
        <v>91</v>
      </c>
      <c r="AO49" s="4">
        <f>6+4</f>
        <v>10</v>
      </c>
      <c r="AP49" s="46">
        <f t="shared" si="1"/>
        <v>10</v>
      </c>
      <c r="AQ49" s="4" t="s">
        <v>23</v>
      </c>
      <c r="AR49" s="52">
        <f t="shared" si="3"/>
        <v>10</v>
      </c>
      <c r="AW49" t="s">
        <v>131</v>
      </c>
      <c r="AY49" s="7" t="s">
        <v>209</v>
      </c>
    </row>
    <row r="50" spans="2:51" x14ac:dyDescent="0.25">
      <c r="B50" s="7" t="s">
        <v>99</v>
      </c>
      <c r="AH50" s="44" t="s">
        <v>26</v>
      </c>
      <c r="AI50" s="4">
        <v>1</v>
      </c>
      <c r="AJ50" s="4">
        <v>2</v>
      </c>
      <c r="AK50" s="4">
        <v>2</v>
      </c>
      <c r="AL50" s="43">
        <f t="shared" si="0"/>
        <v>1</v>
      </c>
      <c r="AM50" s="7" t="s">
        <v>92</v>
      </c>
      <c r="AN50" s="7" t="s">
        <v>92</v>
      </c>
      <c r="AO50" s="4">
        <f>5+2</f>
        <v>7</v>
      </c>
      <c r="AP50" s="46">
        <f t="shared" si="1"/>
        <v>7</v>
      </c>
      <c r="AQ50" s="4" t="s">
        <v>108</v>
      </c>
      <c r="AR50" s="52">
        <f t="shared" si="3"/>
        <v>7</v>
      </c>
      <c r="AS50" s="4" t="s">
        <v>115</v>
      </c>
      <c r="AW50" t="s">
        <v>132</v>
      </c>
      <c r="AY50" s="7" t="s">
        <v>210</v>
      </c>
    </row>
    <row r="51" spans="2:51" x14ac:dyDescent="0.25">
      <c r="B51" s="7" t="s">
        <v>100</v>
      </c>
      <c r="AH51" s="44" t="s">
        <v>27</v>
      </c>
      <c r="AI51" s="4">
        <v>1</v>
      </c>
      <c r="AJ51" s="4">
        <v>2</v>
      </c>
      <c r="AK51" s="4">
        <v>2</v>
      </c>
      <c r="AL51" s="43">
        <f t="shared" si="0"/>
        <v>1</v>
      </c>
      <c r="AM51" s="7" t="s">
        <v>93</v>
      </c>
      <c r="AN51" s="7" t="s">
        <v>93</v>
      </c>
      <c r="AO51" s="4">
        <f>2+4</f>
        <v>6</v>
      </c>
      <c r="AP51" s="46">
        <f t="shared" si="1"/>
        <v>6</v>
      </c>
      <c r="AQ51" s="4" t="s">
        <v>108</v>
      </c>
      <c r="AR51" s="52">
        <f t="shared" si="3"/>
        <v>6</v>
      </c>
      <c r="AS51" s="4" t="s">
        <v>44</v>
      </c>
      <c r="AW51" s="58" t="s">
        <v>133</v>
      </c>
      <c r="AY51" s="7" t="s">
        <v>211</v>
      </c>
    </row>
    <row r="52" spans="2:51" x14ac:dyDescent="0.25">
      <c r="B52" s="7" t="s">
        <v>102</v>
      </c>
      <c r="AH52" s="44" t="s">
        <v>23</v>
      </c>
      <c r="AI52" s="4">
        <v>1</v>
      </c>
      <c r="AJ52" s="4">
        <v>2</v>
      </c>
      <c r="AK52" s="4">
        <v>2</v>
      </c>
      <c r="AL52" s="43">
        <f t="shared" si="0"/>
        <v>1</v>
      </c>
      <c r="AM52" s="7" t="s">
        <v>94</v>
      </c>
      <c r="AN52" s="7" t="s">
        <v>94</v>
      </c>
      <c r="AO52" s="4">
        <f>10+8</f>
        <v>18</v>
      </c>
      <c r="AP52" s="46">
        <f t="shared" si="1"/>
        <v>18</v>
      </c>
      <c r="AQ52" s="4" t="s">
        <v>23</v>
      </c>
      <c r="AR52" s="52">
        <f t="shared" si="3"/>
        <v>18</v>
      </c>
      <c r="AW52" s="7" t="s">
        <v>156</v>
      </c>
      <c r="AY52" s="7" t="s">
        <v>212</v>
      </c>
    </row>
    <row r="53" spans="2:51" x14ac:dyDescent="0.25">
      <c r="B53" s="7"/>
      <c r="AH53" s="44" t="s">
        <v>30</v>
      </c>
      <c r="AI53" s="4">
        <v>1</v>
      </c>
      <c r="AJ53" s="4">
        <v>2</v>
      </c>
      <c r="AK53" s="4">
        <v>2</v>
      </c>
      <c r="AL53" s="43">
        <f t="shared" si="0"/>
        <v>1</v>
      </c>
      <c r="AM53" s="7" t="s">
        <v>95</v>
      </c>
      <c r="AN53" s="7" t="s">
        <v>95</v>
      </c>
      <c r="AO53" s="4">
        <f>4+2</f>
        <v>6</v>
      </c>
      <c r="AP53" s="46">
        <f t="shared" si="1"/>
        <v>6</v>
      </c>
      <c r="AQ53" s="4" t="s">
        <v>108</v>
      </c>
      <c r="AR53" s="52">
        <f t="shared" si="3"/>
        <v>6</v>
      </c>
      <c r="AS53" s="4" t="s">
        <v>44</v>
      </c>
      <c r="AW53" s="7" t="s">
        <v>157</v>
      </c>
      <c r="AY53" s="7" t="s">
        <v>213</v>
      </c>
    </row>
    <row r="54" spans="2:51" x14ac:dyDescent="0.25">
      <c r="AH54" s="45" t="s">
        <v>31</v>
      </c>
      <c r="AI54" s="4">
        <v>1</v>
      </c>
      <c r="AJ54" s="4">
        <v>2</v>
      </c>
      <c r="AK54" s="4">
        <v>2</v>
      </c>
      <c r="AL54" s="43">
        <f t="shared" si="0"/>
        <v>1</v>
      </c>
      <c r="AM54" s="7" t="s">
        <v>96</v>
      </c>
      <c r="AN54" s="7" t="s">
        <v>96</v>
      </c>
      <c r="AO54" s="4">
        <f>2+6</f>
        <v>8</v>
      </c>
      <c r="AP54" s="46">
        <f t="shared" si="1"/>
        <v>8</v>
      </c>
      <c r="AQ54" s="4" t="s">
        <v>108</v>
      </c>
      <c r="AR54" s="52">
        <f t="shared" si="3"/>
        <v>8</v>
      </c>
      <c r="AS54" s="4" t="s">
        <v>116</v>
      </c>
      <c r="AW54" s="7" t="s">
        <v>184</v>
      </c>
      <c r="AY54" s="7" t="s">
        <v>214</v>
      </c>
    </row>
    <row r="55" spans="2:51" x14ac:dyDescent="0.25">
      <c r="AH55" s="44" t="s">
        <v>34</v>
      </c>
      <c r="AI55" s="4">
        <v>1</v>
      </c>
      <c r="AJ55" s="4">
        <v>2</v>
      </c>
      <c r="AK55" s="4">
        <v>2</v>
      </c>
      <c r="AL55" s="43">
        <f t="shared" si="0"/>
        <v>1</v>
      </c>
      <c r="AM55" s="7" t="s">
        <v>97</v>
      </c>
      <c r="AN55" s="7" t="s">
        <v>97</v>
      </c>
      <c r="AO55" s="4">
        <f>1+10</f>
        <v>11</v>
      </c>
      <c r="AP55" s="46">
        <f t="shared" si="1"/>
        <v>11</v>
      </c>
      <c r="AQ55" s="4" t="s">
        <v>23</v>
      </c>
      <c r="AR55" s="52">
        <f t="shared" si="3"/>
        <v>11</v>
      </c>
      <c r="AW55" s="7" t="s">
        <v>158</v>
      </c>
      <c r="AY55" s="7" t="s">
        <v>215</v>
      </c>
    </row>
    <row r="56" spans="2:51" x14ac:dyDescent="0.25">
      <c r="AH56" s="44" t="s">
        <v>33</v>
      </c>
      <c r="AI56" s="4">
        <v>1</v>
      </c>
      <c r="AJ56" s="4">
        <v>1</v>
      </c>
      <c r="AK56" s="4">
        <v>1</v>
      </c>
      <c r="AL56" s="43">
        <f t="shared" si="0"/>
        <v>1</v>
      </c>
      <c r="AM56" s="7" t="s">
        <v>34</v>
      </c>
      <c r="AN56" s="7" t="s">
        <v>34</v>
      </c>
      <c r="AO56" s="4">
        <f>2</f>
        <v>2</v>
      </c>
      <c r="AP56" s="46">
        <f t="shared" si="1"/>
        <v>2</v>
      </c>
      <c r="AQ56" s="4" t="s">
        <v>108</v>
      </c>
      <c r="AR56" s="52">
        <f t="shared" si="3"/>
        <v>2</v>
      </c>
      <c r="AW56" s="7" t="s">
        <v>159</v>
      </c>
      <c r="AY56" s="7" t="s">
        <v>216</v>
      </c>
    </row>
    <row r="57" spans="2:51" x14ac:dyDescent="0.25">
      <c r="AW57" s="7" t="s">
        <v>160</v>
      </c>
      <c r="AY57" s="7" t="s">
        <v>217</v>
      </c>
    </row>
    <row r="58" spans="2:51" x14ac:dyDescent="0.25">
      <c r="AW58" s="7" t="s">
        <v>161</v>
      </c>
      <c r="AY58" s="7"/>
    </row>
    <row r="59" spans="2:51" x14ac:dyDescent="0.25">
      <c r="AW59" s="7" t="s">
        <v>162</v>
      </c>
      <c r="AY59" s="7" t="s">
        <v>218</v>
      </c>
    </row>
    <row r="60" spans="2:51" x14ac:dyDescent="0.25">
      <c r="AW60" s="7" t="s">
        <v>185</v>
      </c>
      <c r="AY60" s="7" t="s">
        <v>219</v>
      </c>
    </row>
    <row r="61" spans="2:51" x14ac:dyDescent="0.25">
      <c r="AW61" s="7" t="s">
        <v>163</v>
      </c>
      <c r="AY61" s="7" t="s">
        <v>220</v>
      </c>
    </row>
    <row r="62" spans="2:51" x14ac:dyDescent="0.25">
      <c r="AW62" s="7" t="s">
        <v>164</v>
      </c>
      <c r="AY62" s="7" t="s">
        <v>221</v>
      </c>
    </row>
    <row r="63" spans="2:51" x14ac:dyDescent="0.25">
      <c r="AW63" s="7" t="s">
        <v>165</v>
      </c>
      <c r="AY63" s="7" t="s">
        <v>222</v>
      </c>
    </row>
    <row r="64" spans="2:51" x14ac:dyDescent="0.25">
      <c r="AW64" s="7" t="s">
        <v>166</v>
      </c>
      <c r="AY64" s="7" t="s">
        <v>223</v>
      </c>
    </row>
    <row r="65" spans="49:51" x14ac:dyDescent="0.25">
      <c r="AW65" s="7" t="s">
        <v>186</v>
      </c>
      <c r="AY65" s="7" t="s">
        <v>224</v>
      </c>
    </row>
    <row r="66" spans="49:51" x14ac:dyDescent="0.25">
      <c r="AW66" s="7" t="s">
        <v>167</v>
      </c>
      <c r="AY66" s="7" t="s">
        <v>225</v>
      </c>
    </row>
    <row r="67" spans="49:51" x14ac:dyDescent="0.25">
      <c r="AW67" s="7" t="s">
        <v>187</v>
      </c>
      <c r="AY67" s="7"/>
    </row>
    <row r="68" spans="49:51" x14ac:dyDescent="0.25">
      <c r="AW68" s="7" t="s">
        <v>168</v>
      </c>
      <c r="AY68" s="7" t="s">
        <v>226</v>
      </c>
    </row>
    <row r="69" spans="49:51" x14ac:dyDescent="0.25">
      <c r="AW69" s="7" t="s">
        <v>169</v>
      </c>
      <c r="AY69" s="7" t="s">
        <v>227</v>
      </c>
    </row>
    <row r="70" spans="49:51" x14ac:dyDescent="0.25">
      <c r="AW70" s="7" t="s">
        <v>170</v>
      </c>
      <c r="AY70" s="7" t="s">
        <v>228</v>
      </c>
    </row>
    <row r="71" spans="49:51" x14ac:dyDescent="0.25">
      <c r="AW71" s="7" t="s">
        <v>171</v>
      </c>
      <c r="AY71" s="7" t="s">
        <v>229</v>
      </c>
    </row>
    <row r="72" spans="49:51" x14ac:dyDescent="0.25">
      <c r="AW72" s="7" t="s">
        <v>172</v>
      </c>
      <c r="AY72" s="7"/>
    </row>
    <row r="73" spans="49:51" x14ac:dyDescent="0.25">
      <c r="AW73" s="7" t="s">
        <v>173</v>
      </c>
      <c r="AY73" s="7" t="s">
        <v>230</v>
      </c>
    </row>
    <row r="74" spans="49:51" x14ac:dyDescent="0.25">
      <c r="AW74" s="7" t="s">
        <v>174</v>
      </c>
      <c r="AY74" s="7" t="s">
        <v>231</v>
      </c>
    </row>
    <row r="75" spans="49:51" x14ac:dyDescent="0.25">
      <c r="AW75" s="7" t="s">
        <v>175</v>
      </c>
      <c r="AY75" s="7" t="s">
        <v>232</v>
      </c>
    </row>
    <row r="76" spans="49:51" x14ac:dyDescent="0.25">
      <c r="AW76" s="7" t="s">
        <v>176</v>
      </c>
      <c r="AY76" s="7" t="s">
        <v>233</v>
      </c>
    </row>
    <row r="77" spans="49:51" x14ac:dyDescent="0.25">
      <c r="AW77" s="7" t="s">
        <v>177</v>
      </c>
      <c r="AY77" s="7" t="s">
        <v>234</v>
      </c>
    </row>
    <row r="78" spans="49:51" x14ac:dyDescent="0.25">
      <c r="AW78" s="7" t="s">
        <v>178</v>
      </c>
      <c r="AY78" s="7" t="s">
        <v>235</v>
      </c>
    </row>
    <row r="79" spans="49:51" x14ac:dyDescent="0.25">
      <c r="AW79" s="7" t="s">
        <v>179</v>
      </c>
      <c r="AY79" s="7"/>
    </row>
    <row r="80" spans="49:51" x14ac:dyDescent="0.25">
      <c r="AW80" s="7" t="s">
        <v>180</v>
      </c>
      <c r="AY80" s="7" t="s">
        <v>236</v>
      </c>
    </row>
    <row r="81" spans="49:51" x14ac:dyDescent="0.25">
      <c r="AW81" s="7" t="s">
        <v>181</v>
      </c>
      <c r="AY81" s="7" t="s">
        <v>237</v>
      </c>
    </row>
    <row r="82" spans="49:51" x14ac:dyDescent="0.25">
      <c r="AW82" s="7" t="s">
        <v>182</v>
      </c>
      <c r="AY82" s="7" t="s">
        <v>238</v>
      </c>
    </row>
    <row r="83" spans="49:51" x14ac:dyDescent="0.25">
      <c r="AW83" s="7" t="s">
        <v>183</v>
      </c>
      <c r="AY83" s="7" t="s">
        <v>239</v>
      </c>
    </row>
    <row r="84" spans="49:51" x14ac:dyDescent="0.25">
      <c r="AY84" s="7" t="s">
        <v>240</v>
      </c>
    </row>
    <row r="85" spans="49:51" x14ac:dyDescent="0.25">
      <c r="AY85" s="7" t="s">
        <v>241</v>
      </c>
    </row>
    <row r="86" spans="49:51" x14ac:dyDescent="0.25">
      <c r="AY86" s="7" t="s">
        <v>242</v>
      </c>
    </row>
    <row r="87" spans="49:51" x14ac:dyDescent="0.25">
      <c r="AY87" s="7" t="s">
        <v>243</v>
      </c>
    </row>
    <row r="88" spans="49:51" x14ac:dyDescent="0.25">
      <c r="AY88" s="7" t="s">
        <v>244</v>
      </c>
    </row>
    <row r="89" spans="49:51" x14ac:dyDescent="0.25">
      <c r="AY89" s="7" t="s">
        <v>245</v>
      </c>
    </row>
    <row r="90" spans="49:51" x14ac:dyDescent="0.25">
      <c r="AY90" s="7" t="s">
        <v>246</v>
      </c>
    </row>
    <row r="91" spans="49:51" x14ac:dyDescent="0.25">
      <c r="AY91" s="7"/>
    </row>
    <row r="92" spans="49:51" x14ac:dyDescent="0.25">
      <c r="AY92" s="7" t="s">
        <v>247</v>
      </c>
    </row>
    <row r="93" spans="49:51" x14ac:dyDescent="0.25">
      <c r="AY93" s="7" t="s">
        <v>248</v>
      </c>
    </row>
    <row r="94" spans="49:51" x14ac:dyDescent="0.25">
      <c r="AY94" s="7" t="s">
        <v>249</v>
      </c>
    </row>
    <row r="95" spans="49:51" x14ac:dyDescent="0.25">
      <c r="AY95" s="7" t="s">
        <v>250</v>
      </c>
    </row>
    <row r="96" spans="49:51" x14ac:dyDescent="0.25">
      <c r="AY96" s="7" t="s">
        <v>251</v>
      </c>
    </row>
    <row r="97" spans="51:51" x14ac:dyDescent="0.25">
      <c r="AY97" s="7" t="s">
        <v>252</v>
      </c>
    </row>
    <row r="98" spans="51:51" x14ac:dyDescent="0.25">
      <c r="AY98" s="7" t="s">
        <v>253</v>
      </c>
    </row>
    <row r="99" spans="51:51" x14ac:dyDescent="0.25">
      <c r="AY99" s="7" t="s">
        <v>254</v>
      </c>
    </row>
    <row r="100" spans="51:51" x14ac:dyDescent="0.25">
      <c r="AY100" s="7"/>
    </row>
    <row r="101" spans="51:51" x14ac:dyDescent="0.25">
      <c r="AY101" s="7" t="s">
        <v>255</v>
      </c>
    </row>
    <row r="102" spans="51:51" x14ac:dyDescent="0.25">
      <c r="AY102" s="7" t="s">
        <v>256</v>
      </c>
    </row>
    <row r="103" spans="51:51" x14ac:dyDescent="0.25">
      <c r="AY103" s="7" t="s">
        <v>257</v>
      </c>
    </row>
    <row r="104" spans="51:51" x14ac:dyDescent="0.25">
      <c r="AY104" s="7" t="s">
        <v>258</v>
      </c>
    </row>
    <row r="105" spans="51:51" x14ac:dyDescent="0.25">
      <c r="AY105" s="7"/>
    </row>
    <row r="106" spans="51:51" x14ac:dyDescent="0.25">
      <c r="AY106" s="7" t="s">
        <v>259</v>
      </c>
    </row>
    <row r="107" spans="51:51" x14ac:dyDescent="0.25">
      <c r="AY107" s="7" t="s">
        <v>260</v>
      </c>
    </row>
    <row r="108" spans="51:51" x14ac:dyDescent="0.25">
      <c r="AY108" s="7" t="s">
        <v>261</v>
      </c>
    </row>
    <row r="109" spans="51:51" x14ac:dyDescent="0.25">
      <c r="AY109" s="7" t="s">
        <v>262</v>
      </c>
    </row>
    <row r="110" spans="51:51" x14ac:dyDescent="0.25">
      <c r="AY110" s="7" t="s">
        <v>263</v>
      </c>
    </row>
    <row r="111" spans="51:51" x14ac:dyDescent="0.25">
      <c r="AY111" s="7" t="s">
        <v>264</v>
      </c>
    </row>
    <row r="112" spans="51:51" x14ac:dyDescent="0.25">
      <c r="AY112" s="7" t="s">
        <v>265</v>
      </c>
    </row>
    <row r="113" spans="51:51" x14ac:dyDescent="0.25">
      <c r="AY113" s="7" t="s">
        <v>266</v>
      </c>
    </row>
    <row r="114" spans="51:51" x14ac:dyDescent="0.25">
      <c r="AY114" s="7" t="s">
        <v>267</v>
      </c>
    </row>
    <row r="115" spans="51:51" x14ac:dyDescent="0.25">
      <c r="AY115" s="7" t="s">
        <v>268</v>
      </c>
    </row>
    <row r="116" spans="51:51" x14ac:dyDescent="0.25">
      <c r="AY116" s="7" t="s">
        <v>269</v>
      </c>
    </row>
    <row r="117" spans="51:51" x14ac:dyDescent="0.25">
      <c r="AY117" s="7" t="s">
        <v>270</v>
      </c>
    </row>
    <row r="118" spans="51:51" x14ac:dyDescent="0.25">
      <c r="AY118" s="7" t="s">
        <v>271</v>
      </c>
    </row>
    <row r="119" spans="51:51" x14ac:dyDescent="0.25">
      <c r="AY119" s="7" t="s">
        <v>272</v>
      </c>
    </row>
    <row r="120" spans="51:51" x14ac:dyDescent="0.25">
      <c r="AY120" s="7"/>
    </row>
    <row r="121" spans="51:51" x14ac:dyDescent="0.25">
      <c r="AY121" s="7" t="s">
        <v>273</v>
      </c>
    </row>
    <row r="122" spans="51:51" x14ac:dyDescent="0.25">
      <c r="AY122" s="7" t="s">
        <v>274</v>
      </c>
    </row>
    <row r="123" spans="51:51" x14ac:dyDescent="0.25">
      <c r="AY123" s="7" t="s">
        <v>275</v>
      </c>
    </row>
    <row r="124" spans="51:51" x14ac:dyDescent="0.25">
      <c r="AY124" s="7" t="s">
        <v>276</v>
      </c>
    </row>
    <row r="125" spans="51:51" x14ac:dyDescent="0.25">
      <c r="AY125" s="7" t="s">
        <v>277</v>
      </c>
    </row>
    <row r="126" spans="51:51" x14ac:dyDescent="0.25">
      <c r="AY126" s="7" t="s">
        <v>278</v>
      </c>
    </row>
    <row r="127" spans="51:51" x14ac:dyDescent="0.25">
      <c r="AY127" s="7" t="s">
        <v>279</v>
      </c>
    </row>
    <row r="128" spans="51:51" x14ac:dyDescent="0.25">
      <c r="AY128" s="7" t="s">
        <v>280</v>
      </c>
    </row>
    <row r="129" spans="51:51" x14ac:dyDescent="0.25">
      <c r="AY129" s="7" t="s">
        <v>281</v>
      </c>
    </row>
    <row r="130" spans="51:51" x14ac:dyDescent="0.25">
      <c r="AY130" s="7" t="s">
        <v>282</v>
      </c>
    </row>
    <row r="131" spans="51:51" x14ac:dyDescent="0.25">
      <c r="AY131" s="7" t="s">
        <v>283</v>
      </c>
    </row>
    <row r="132" spans="51:51" x14ac:dyDescent="0.25">
      <c r="AY132" s="7" t="s">
        <v>284</v>
      </c>
    </row>
    <row r="133" spans="51:51" x14ac:dyDescent="0.25">
      <c r="AY133" s="7" t="s">
        <v>285</v>
      </c>
    </row>
    <row r="134" spans="51:51" x14ac:dyDescent="0.25">
      <c r="AY134" s="7" t="s">
        <v>286</v>
      </c>
    </row>
    <row r="135" spans="51:51" x14ac:dyDescent="0.25">
      <c r="AY135" s="7" t="s">
        <v>287</v>
      </c>
    </row>
    <row r="136" spans="51:51" x14ac:dyDescent="0.25">
      <c r="AY136" s="7" t="s">
        <v>288</v>
      </c>
    </row>
    <row r="137" spans="51:51" x14ac:dyDescent="0.25">
      <c r="AY137" s="7" t="s">
        <v>289</v>
      </c>
    </row>
    <row r="138" spans="51:51" x14ac:dyDescent="0.25">
      <c r="AY138" s="7"/>
    </row>
    <row r="139" spans="51:51" x14ac:dyDescent="0.25">
      <c r="AY139" s="7" t="s">
        <v>290</v>
      </c>
    </row>
    <row r="140" spans="51:51" x14ac:dyDescent="0.25">
      <c r="AY140" s="7" t="s">
        <v>291</v>
      </c>
    </row>
    <row r="141" spans="51:51" x14ac:dyDescent="0.25">
      <c r="AY141" s="7" t="s">
        <v>292</v>
      </c>
    </row>
    <row r="142" spans="51:51" x14ac:dyDescent="0.25">
      <c r="AY142" s="7" t="s">
        <v>293</v>
      </c>
    </row>
    <row r="143" spans="51:51" x14ac:dyDescent="0.25">
      <c r="AY143" s="7" t="s">
        <v>294</v>
      </c>
    </row>
    <row r="144" spans="51:51" x14ac:dyDescent="0.25">
      <c r="AY144" s="7" t="s">
        <v>295</v>
      </c>
    </row>
    <row r="145" spans="51:51" x14ac:dyDescent="0.25">
      <c r="AY145" s="7" t="s">
        <v>296</v>
      </c>
    </row>
    <row r="146" spans="51:51" x14ac:dyDescent="0.25">
      <c r="AY146" s="7"/>
    </row>
    <row r="147" spans="51:51" x14ac:dyDescent="0.25">
      <c r="AY147" s="7" t="s">
        <v>297</v>
      </c>
    </row>
    <row r="148" spans="51:51" x14ac:dyDescent="0.25">
      <c r="AY148" s="7" t="s">
        <v>298</v>
      </c>
    </row>
    <row r="149" spans="51:51" x14ac:dyDescent="0.25">
      <c r="AY149" s="7" t="s">
        <v>299</v>
      </c>
    </row>
    <row r="150" spans="51:51" x14ac:dyDescent="0.25">
      <c r="AY150" s="7" t="s">
        <v>300</v>
      </c>
    </row>
    <row r="151" spans="51:51" x14ac:dyDescent="0.25">
      <c r="AY151" s="7" t="s">
        <v>301</v>
      </c>
    </row>
    <row r="152" spans="51:51" x14ac:dyDescent="0.25">
      <c r="AY152" s="7" t="s">
        <v>302</v>
      </c>
    </row>
    <row r="153" spans="51:51" x14ac:dyDescent="0.25">
      <c r="AY153" s="7" t="s">
        <v>303</v>
      </c>
    </row>
    <row r="154" spans="51:51" x14ac:dyDescent="0.25">
      <c r="AY154" s="7" t="s">
        <v>304</v>
      </c>
    </row>
    <row r="155" spans="51:51" x14ac:dyDescent="0.25">
      <c r="AY155" s="7" t="s">
        <v>305</v>
      </c>
    </row>
    <row r="156" spans="51:51" x14ac:dyDescent="0.25">
      <c r="AY156" s="7" t="s">
        <v>306</v>
      </c>
    </row>
    <row r="157" spans="51:51" x14ac:dyDescent="0.25">
      <c r="AY157" s="7" t="s">
        <v>307</v>
      </c>
    </row>
    <row r="158" spans="51:51" x14ac:dyDescent="0.25">
      <c r="AY158" s="7" t="s">
        <v>308</v>
      </c>
    </row>
    <row r="159" spans="51:51" x14ac:dyDescent="0.25">
      <c r="AY159" s="7" t="s">
        <v>309</v>
      </c>
    </row>
    <row r="160" spans="51:51" x14ac:dyDescent="0.25">
      <c r="AY160" s="7" t="s">
        <v>310</v>
      </c>
    </row>
    <row r="161" spans="51:51" x14ac:dyDescent="0.25">
      <c r="AY161" s="7" t="s">
        <v>311</v>
      </c>
    </row>
    <row r="162" spans="51:51" x14ac:dyDescent="0.25">
      <c r="AY162" s="7" t="s">
        <v>312</v>
      </c>
    </row>
    <row r="163" spans="51:51" x14ac:dyDescent="0.25">
      <c r="AY163" s="7" t="s">
        <v>313</v>
      </c>
    </row>
    <row r="164" spans="51:51" x14ac:dyDescent="0.25">
      <c r="AY164" s="7" t="s">
        <v>314</v>
      </c>
    </row>
    <row r="165" spans="51:51" x14ac:dyDescent="0.25">
      <c r="AY165" s="7" t="s">
        <v>315</v>
      </c>
    </row>
    <row r="166" spans="51:51" x14ac:dyDescent="0.25">
      <c r="AY166" s="7"/>
    </row>
    <row r="167" spans="51:51" x14ac:dyDescent="0.25">
      <c r="AY167" s="7" t="s">
        <v>316</v>
      </c>
    </row>
    <row r="168" spans="51:51" x14ac:dyDescent="0.25">
      <c r="AY168" s="7" t="s">
        <v>317</v>
      </c>
    </row>
    <row r="169" spans="51:51" x14ac:dyDescent="0.25">
      <c r="AY169" s="7" t="s">
        <v>318</v>
      </c>
    </row>
    <row r="170" spans="51:51" x14ac:dyDescent="0.25">
      <c r="AY170" s="7" t="s">
        <v>319</v>
      </c>
    </row>
    <row r="171" spans="51:51" x14ac:dyDescent="0.25">
      <c r="AY171" s="7" t="s">
        <v>320</v>
      </c>
    </row>
    <row r="172" spans="51:51" x14ac:dyDescent="0.25">
      <c r="AY172" s="7" t="s">
        <v>321</v>
      </c>
    </row>
    <row r="173" spans="51:51" x14ac:dyDescent="0.25">
      <c r="AY173" s="7" t="s">
        <v>322</v>
      </c>
    </row>
    <row r="174" spans="51:51" x14ac:dyDescent="0.25">
      <c r="AY174" s="7" t="s">
        <v>323</v>
      </c>
    </row>
    <row r="175" spans="51:51" x14ac:dyDescent="0.25">
      <c r="AY175" s="7" t="s">
        <v>324</v>
      </c>
    </row>
    <row r="176" spans="51:51" x14ac:dyDescent="0.25">
      <c r="AY176" s="7" t="s">
        <v>325</v>
      </c>
    </row>
    <row r="177" spans="51:51" x14ac:dyDescent="0.25">
      <c r="AY177" s="7" t="s">
        <v>326</v>
      </c>
    </row>
    <row r="178" spans="51:51" x14ac:dyDescent="0.25">
      <c r="AY178" s="7" t="s">
        <v>327</v>
      </c>
    </row>
    <row r="179" spans="51:51" x14ac:dyDescent="0.25">
      <c r="AY179" s="7" t="s">
        <v>328</v>
      </c>
    </row>
    <row r="180" spans="51:51" x14ac:dyDescent="0.25">
      <c r="AY180" s="7"/>
    </row>
    <row r="181" spans="51:51" x14ac:dyDescent="0.25">
      <c r="AY181" s="7" t="s">
        <v>329</v>
      </c>
    </row>
    <row r="182" spans="51:51" x14ac:dyDescent="0.25">
      <c r="AY182" s="7" t="s">
        <v>330</v>
      </c>
    </row>
    <row r="183" spans="51:51" x14ac:dyDescent="0.25">
      <c r="AY183" s="7" t="s">
        <v>331</v>
      </c>
    </row>
    <row r="184" spans="51:51" x14ac:dyDescent="0.25">
      <c r="AY184" s="7" t="s">
        <v>332</v>
      </c>
    </row>
    <row r="185" spans="51:51" x14ac:dyDescent="0.25">
      <c r="AY185" s="7" t="s">
        <v>333</v>
      </c>
    </row>
    <row r="186" spans="51:51" x14ac:dyDescent="0.25">
      <c r="AY186" s="7" t="s">
        <v>334</v>
      </c>
    </row>
    <row r="187" spans="51:51" x14ac:dyDescent="0.25">
      <c r="AY187" s="7" t="s">
        <v>335</v>
      </c>
    </row>
    <row r="188" spans="51:51" x14ac:dyDescent="0.25">
      <c r="AY188" s="7" t="s">
        <v>336</v>
      </c>
    </row>
    <row r="189" spans="51:51" x14ac:dyDescent="0.25">
      <c r="AY189" s="7" t="s">
        <v>337</v>
      </c>
    </row>
    <row r="190" spans="51:51" x14ac:dyDescent="0.25">
      <c r="AY190" s="7" t="s">
        <v>338</v>
      </c>
    </row>
    <row r="191" spans="51:51" x14ac:dyDescent="0.25">
      <c r="AY191" s="7" t="s">
        <v>339</v>
      </c>
    </row>
    <row r="192" spans="51:51" x14ac:dyDescent="0.25">
      <c r="AY192" s="7"/>
    </row>
    <row r="193" spans="51:51" x14ac:dyDescent="0.25">
      <c r="AY193" s="7"/>
    </row>
    <row r="194" spans="51:51" x14ac:dyDescent="0.25">
      <c r="AY194" s="7" t="s">
        <v>340</v>
      </c>
    </row>
    <row r="195" spans="51:51" x14ac:dyDescent="0.25">
      <c r="AY195" s="7" t="s">
        <v>341</v>
      </c>
    </row>
    <row r="196" spans="51:51" x14ac:dyDescent="0.25">
      <c r="AY196" s="7" t="s">
        <v>342</v>
      </c>
    </row>
    <row r="197" spans="51:51" x14ac:dyDescent="0.25">
      <c r="AY197" s="7" t="s">
        <v>343</v>
      </c>
    </row>
    <row r="198" spans="51:51" x14ac:dyDescent="0.25">
      <c r="AY198" s="7" t="s">
        <v>344</v>
      </c>
    </row>
    <row r="199" spans="51:51" x14ac:dyDescent="0.25">
      <c r="AY199" s="7" t="s">
        <v>345</v>
      </c>
    </row>
    <row r="200" spans="51:51" x14ac:dyDescent="0.25">
      <c r="AY200" s="7" t="s">
        <v>346</v>
      </c>
    </row>
    <row r="201" spans="51:51" x14ac:dyDescent="0.25">
      <c r="AY201" s="7" t="s">
        <v>347</v>
      </c>
    </row>
    <row r="202" spans="51:51" x14ac:dyDescent="0.25">
      <c r="AY202" s="7" t="s">
        <v>348</v>
      </c>
    </row>
    <row r="203" spans="51:51" x14ac:dyDescent="0.25">
      <c r="AY203" s="7" t="s">
        <v>349</v>
      </c>
    </row>
    <row r="204" spans="51:51" x14ac:dyDescent="0.25">
      <c r="AY204" s="7"/>
    </row>
    <row r="205" spans="51:51" x14ac:dyDescent="0.25">
      <c r="AY205" s="7"/>
    </row>
    <row r="206" spans="51:51" x14ac:dyDescent="0.25">
      <c r="AY206" s="7" t="s">
        <v>350</v>
      </c>
    </row>
    <row r="207" spans="51:51" x14ac:dyDescent="0.25">
      <c r="AY207" s="7" t="s">
        <v>351</v>
      </c>
    </row>
    <row r="208" spans="51:51" x14ac:dyDescent="0.25">
      <c r="AY208" s="7" t="s">
        <v>352</v>
      </c>
    </row>
    <row r="209" spans="51:51" x14ac:dyDescent="0.25">
      <c r="AY209" s="7" t="s">
        <v>353</v>
      </c>
    </row>
    <row r="210" spans="51:51" x14ac:dyDescent="0.25">
      <c r="AY210" s="7" t="s">
        <v>354</v>
      </c>
    </row>
    <row r="211" spans="51:51" x14ac:dyDescent="0.25">
      <c r="AY211" s="7" t="s">
        <v>355</v>
      </c>
    </row>
    <row r="212" spans="51:51" x14ac:dyDescent="0.25">
      <c r="AY212" s="7" t="s">
        <v>356</v>
      </c>
    </row>
    <row r="213" spans="51:51" x14ac:dyDescent="0.25">
      <c r="AY213" s="7" t="s">
        <v>357</v>
      </c>
    </row>
    <row r="214" spans="51:51" x14ac:dyDescent="0.25">
      <c r="AY214" s="7" t="s">
        <v>358</v>
      </c>
    </row>
    <row r="215" spans="51:51" x14ac:dyDescent="0.25">
      <c r="AY215" s="7"/>
    </row>
    <row r="216" spans="51:51" x14ac:dyDescent="0.25">
      <c r="AY216" s="7" t="s">
        <v>359</v>
      </c>
    </row>
    <row r="217" spans="51:51" x14ac:dyDescent="0.25">
      <c r="AY217" s="7" t="s">
        <v>360</v>
      </c>
    </row>
    <row r="218" spans="51:51" x14ac:dyDescent="0.25">
      <c r="AY218" s="7" t="s">
        <v>361</v>
      </c>
    </row>
    <row r="219" spans="51:51" x14ac:dyDescent="0.25">
      <c r="AY219" s="7" t="s">
        <v>362</v>
      </c>
    </row>
    <row r="220" spans="51:51" x14ac:dyDescent="0.25">
      <c r="AY220" s="7" t="s">
        <v>363</v>
      </c>
    </row>
    <row r="221" spans="51:51" x14ac:dyDescent="0.25">
      <c r="AY221" s="7" t="s">
        <v>364</v>
      </c>
    </row>
    <row r="222" spans="51:51" x14ac:dyDescent="0.25">
      <c r="AY222" s="7" t="s">
        <v>365</v>
      </c>
    </row>
    <row r="223" spans="51:51" x14ac:dyDescent="0.25">
      <c r="AY223" s="7" t="s">
        <v>366</v>
      </c>
    </row>
    <row r="224" spans="51:51" x14ac:dyDescent="0.25">
      <c r="AY224" s="7" t="s">
        <v>367</v>
      </c>
    </row>
    <row r="225" spans="51:51" x14ac:dyDescent="0.25">
      <c r="AY225" s="7"/>
    </row>
    <row r="226" spans="51:51" x14ac:dyDescent="0.25">
      <c r="AY226" s="7" t="s">
        <v>368</v>
      </c>
    </row>
    <row r="227" spans="51:51" x14ac:dyDescent="0.25">
      <c r="AY227" s="7" t="s">
        <v>369</v>
      </c>
    </row>
    <row r="228" spans="51:51" x14ac:dyDescent="0.25">
      <c r="AY228" s="7" t="s">
        <v>370</v>
      </c>
    </row>
    <row r="229" spans="51:51" x14ac:dyDescent="0.25">
      <c r="AY229" s="7" t="s">
        <v>371</v>
      </c>
    </row>
    <row r="230" spans="51:51" x14ac:dyDescent="0.25">
      <c r="AY230" s="7" t="s">
        <v>372</v>
      </c>
    </row>
    <row r="231" spans="51:51" x14ac:dyDescent="0.25">
      <c r="AY231" s="7" t="s">
        <v>373</v>
      </c>
    </row>
    <row r="232" spans="51:51" x14ac:dyDescent="0.25">
      <c r="AY232" s="7" t="s">
        <v>374</v>
      </c>
    </row>
    <row r="233" spans="51:51" x14ac:dyDescent="0.25">
      <c r="AY233" s="7" t="s">
        <v>375</v>
      </c>
    </row>
    <row r="234" spans="51:51" x14ac:dyDescent="0.25">
      <c r="AY234" s="7" t="s">
        <v>376</v>
      </c>
    </row>
    <row r="235" spans="51:51" x14ac:dyDescent="0.25">
      <c r="AY235" s="7"/>
    </row>
    <row r="236" spans="51:51" x14ac:dyDescent="0.25">
      <c r="AY236" s="7"/>
    </row>
    <row r="237" spans="51:51" x14ac:dyDescent="0.25">
      <c r="AY237" s="7" t="s">
        <v>377</v>
      </c>
    </row>
    <row r="238" spans="51:51" x14ac:dyDescent="0.25">
      <c r="AY238" s="7" t="s">
        <v>378</v>
      </c>
    </row>
    <row r="239" spans="51:51" x14ac:dyDescent="0.25">
      <c r="AY239" s="7" t="s">
        <v>379</v>
      </c>
    </row>
    <row r="240" spans="51:51" x14ac:dyDescent="0.25">
      <c r="AY240" s="7" t="s">
        <v>380</v>
      </c>
    </row>
    <row r="241" spans="51:51" x14ac:dyDescent="0.25">
      <c r="AY241" s="7" t="s">
        <v>381</v>
      </c>
    </row>
    <row r="242" spans="51:51" x14ac:dyDescent="0.25">
      <c r="AY242" s="7" t="s">
        <v>382</v>
      </c>
    </row>
    <row r="243" spans="51:51" x14ac:dyDescent="0.25">
      <c r="AY243" s="7" t="s">
        <v>383</v>
      </c>
    </row>
    <row r="244" spans="51:51" x14ac:dyDescent="0.25">
      <c r="AY244" s="7" t="s">
        <v>384</v>
      </c>
    </row>
    <row r="245" spans="51:51" x14ac:dyDescent="0.25">
      <c r="AY245" s="7" t="s">
        <v>385</v>
      </c>
    </row>
    <row r="246" spans="51:51" x14ac:dyDescent="0.25">
      <c r="AY246" s="7" t="s">
        <v>386</v>
      </c>
    </row>
    <row r="247" spans="51:51" x14ac:dyDescent="0.25">
      <c r="AY247" s="7"/>
    </row>
    <row r="248" spans="51:51" x14ac:dyDescent="0.25">
      <c r="AY248" s="7"/>
    </row>
    <row r="249" spans="51:51" x14ac:dyDescent="0.25">
      <c r="AY249" s="7" t="s">
        <v>387</v>
      </c>
    </row>
    <row r="250" spans="51:51" x14ac:dyDescent="0.25">
      <c r="AY250" s="7" t="s">
        <v>388</v>
      </c>
    </row>
    <row r="251" spans="51:51" x14ac:dyDescent="0.25">
      <c r="AY251" s="7" t="s">
        <v>389</v>
      </c>
    </row>
    <row r="252" spans="51:51" x14ac:dyDescent="0.25">
      <c r="AY252" s="7" t="s">
        <v>390</v>
      </c>
    </row>
    <row r="253" spans="51:51" x14ac:dyDescent="0.25">
      <c r="AY253" s="7" t="s">
        <v>391</v>
      </c>
    </row>
  </sheetData>
  <sortState ref="AH20:AS31">
    <sortCondition ref="AP20:AP31"/>
  </sortState>
  <pageMargins left="0.7" right="0.7" top="0.78740157499999996" bottom="0.78740157499999996" header="0.3" footer="0.3"/>
  <ignoredErrors>
    <ignoredError sqref="X22 K19 H40 F22 R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</dc:creator>
  <cp:lastModifiedBy>Christof</cp:lastModifiedBy>
  <dcterms:created xsi:type="dcterms:W3CDTF">2015-05-01T06:07:09Z</dcterms:created>
  <dcterms:modified xsi:type="dcterms:W3CDTF">2015-05-15T16:58:01Z</dcterms:modified>
</cp:coreProperties>
</file>